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9040" windowHeight="15840"/>
  </bookViews>
  <sheets>
    <sheet name="ORÇAMENTO" sheetId="1" r:id="rId1"/>
    <sheet name="CRONOGRAMA" sheetId="2" r:id="rId2"/>
  </sheets>
  <definedNames>
    <definedName name="_xlnm.Print_Area" localSheetId="0">ORÇAMENTO!$A$1:$J$97</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6" i="2"/>
  <c r="O9" s="1"/>
  <c r="E4"/>
  <c r="H9" s="1"/>
  <c r="J37" i="1"/>
  <c r="F9" i="2" l="1"/>
  <c r="F10" s="1"/>
  <c r="Q9"/>
  <c r="J9"/>
  <c r="G9"/>
  <c r="P9"/>
  <c r="K9"/>
  <c r="L9"/>
  <c r="M9"/>
  <c r="I9"/>
  <c r="N9"/>
  <c r="D87" i="1"/>
  <c r="H29"/>
  <c r="G90"/>
  <c r="G81"/>
  <c r="D78"/>
  <c r="G72"/>
  <c r="G71"/>
  <c r="G70"/>
  <c r="D67"/>
  <c r="G61"/>
  <c r="G60"/>
  <c r="H34"/>
  <c r="H33"/>
  <c r="H28"/>
  <c r="H21"/>
  <c r="F20"/>
  <c r="H20" s="1"/>
  <c r="H19"/>
  <c r="G10" i="2" l="1"/>
  <c r="H10" s="1"/>
  <c r="I10" s="1"/>
  <c r="J10" s="1"/>
  <c r="K10" s="1"/>
  <c r="L10" s="1"/>
  <c r="M10" s="1"/>
  <c r="N10" s="1"/>
  <c r="O10" s="1"/>
  <c r="P10" s="1"/>
  <c r="Q10" s="1"/>
  <c r="G82" i="1"/>
  <c r="G27" s="1"/>
  <c r="H27" s="1"/>
  <c r="I26" s="1"/>
  <c r="I24" s="1"/>
  <c r="G91"/>
  <c r="G32" s="1"/>
  <c r="H32" s="1"/>
  <c r="I31" s="1"/>
  <c r="G62"/>
  <c r="G18" s="1"/>
  <c r="H18" s="1"/>
  <c r="G73"/>
  <c r="G22" s="1"/>
  <c r="H22" s="1"/>
  <c r="I17" l="1"/>
  <c r="D6" i="2"/>
  <c r="I15" i="1" l="1"/>
  <c r="I37"/>
  <c r="L7" i="2"/>
  <c r="L11" s="1"/>
  <c r="M7"/>
  <c r="M11" s="1"/>
  <c r="K7"/>
  <c r="K11" s="1"/>
  <c r="J7"/>
  <c r="J11" s="1"/>
  <c r="O7"/>
  <c r="O11" s="1"/>
  <c r="N7"/>
  <c r="N11" s="1"/>
  <c r="Q7"/>
  <c r="Q11" s="1"/>
  <c r="P7"/>
  <c r="P11" s="1"/>
  <c r="I39" i="1" l="1"/>
  <c r="F13" i="2" s="1"/>
  <c r="D4"/>
  <c r="H5" l="1"/>
  <c r="H11" s="1"/>
  <c r="I5"/>
  <c r="I11" s="1"/>
  <c r="F5"/>
  <c r="F11" s="1"/>
  <c r="F12" s="1"/>
  <c r="G12" s="1"/>
  <c r="G5"/>
  <c r="G11" s="1"/>
  <c r="H12" l="1"/>
  <c r="I12" s="1"/>
  <c r="J12" s="1"/>
  <c r="K12" s="1"/>
  <c r="L12" s="1"/>
  <c r="M12" s="1"/>
  <c r="N12" s="1"/>
  <c r="O12" s="1"/>
  <c r="P12" s="1"/>
  <c r="Q12" s="1"/>
</calcChain>
</file>

<file path=xl/sharedStrings.xml><?xml version="1.0" encoding="utf-8"?>
<sst xmlns="http://schemas.openxmlformats.org/spreadsheetml/2006/main" count="165" uniqueCount="90">
  <si>
    <t>PREFEITURA MUNICIPAL DE APUCARANA</t>
  </si>
  <si>
    <t>PLANILHA ORÇAMENTÁRIA</t>
  </si>
  <si>
    <t>Item</t>
  </si>
  <si>
    <t>Sistema Refer.</t>
  </si>
  <si>
    <t>Código base</t>
  </si>
  <si>
    <t>Serviço</t>
  </si>
  <si>
    <t>Unid.</t>
  </si>
  <si>
    <t>Quant.</t>
  </si>
  <si>
    <t>Valores</t>
  </si>
  <si>
    <t>P. Unitário</t>
  </si>
  <si>
    <t>P. Total</t>
  </si>
  <si>
    <t>% da Etapa</t>
  </si>
  <si>
    <t xml:space="preserve">1. REPARO ESTRUTURAL </t>
  </si>
  <si>
    <t>1.1. RECUPERAÇÃO DE ESTRUTURAS COM ARMADURA EXPOSTA</t>
  </si>
  <si>
    <t>1.1.1</t>
  </si>
  <si>
    <t>SINAPI - 2019</t>
  </si>
  <si>
    <t>APICOAMENTO MANUAL DE SUPERFICIE DE CONCRETO</t>
  </si>
  <si>
    <t>M2</t>
  </si>
  <si>
    <t>1.1.2</t>
  </si>
  <si>
    <t>SINAPI</t>
  </si>
  <si>
    <t xml:space="preserve">LIMPEZA DE SUPERFÍCIE COM JATO DE ALTA PRESSÃO. </t>
  </si>
  <si>
    <t>1.1.3</t>
  </si>
  <si>
    <t>74064/1</t>
  </si>
  <si>
    <t>FUNDO ANTICORROSIVO A BASE DE OXIDO DE FERRO (ZARCÃO), DUAS DEMÃOS</t>
  </si>
  <si>
    <t>1.1.4</t>
  </si>
  <si>
    <t>1.1.5</t>
  </si>
  <si>
    <t>Composição</t>
  </si>
  <si>
    <t xml:space="preserve">ENVERNIZAMENTO DA ÁREA RECUPERADA </t>
  </si>
  <si>
    <t>M²</t>
  </si>
  <si>
    <t xml:space="preserve">2. IMPERMEABILIZAÇÃO </t>
  </si>
  <si>
    <t>2.1 IMPERMEABILIZAÇÃO DE COBERTURA COM MANTA ASFÁLTICA</t>
  </si>
  <si>
    <t>2.1.1</t>
  </si>
  <si>
    <t>2.1.2</t>
  </si>
  <si>
    <t>LIMPEZA DE SUPERFÍCIE COM JATO DE ALTA PRESSÃO. AF_04/2019</t>
  </si>
  <si>
    <t>2.1.3</t>
  </si>
  <si>
    <t>IMPERMEABILIZAÇÃO DE SUPERFÍCIE COM MANTA ASFÁLTICA, INCLUSIVE APLICAÇÃO DE PRIMER ASFÁLTICO, E=3MM E E=4MM. AF_06/2018</t>
  </si>
  <si>
    <t>2.2.1</t>
  </si>
  <si>
    <t xml:space="preserve">RETIRADA DE RUFOS E CALHAS EXISTENTES SEM CONDIÇÕES DE REAPROVEITAMENTO </t>
  </si>
  <si>
    <t>2.2.3</t>
  </si>
  <si>
    <t>CALHA EM CHAPA DE AÇO GALVANIZADO NÚMERO 24, DESENVOLVIMENTO DE 100 CM, INCLUSO TRANSPORTE VERTICAL. AF_07/2019</t>
  </si>
  <si>
    <t>M</t>
  </si>
  <si>
    <t>2.2.4</t>
  </si>
  <si>
    <t>RUFO EM CHAPA DE AÇO GALVANIZADO NÚMERO 24, CORTE DE 25 CM, INCLUSO TRANSPORTE VERTICAL. AF_07/2019</t>
  </si>
  <si>
    <t>C001</t>
  </si>
  <si>
    <t>VALOR TOTAL DA PLANILHA SEM BDI</t>
  </si>
  <si>
    <t>COMPOSIÇÕES</t>
  </si>
  <si>
    <t>Sistema Referência</t>
  </si>
  <si>
    <t>Coeficiente</t>
  </si>
  <si>
    <t>Descrição</t>
  </si>
  <si>
    <t>SERVENTE COM ENCARGOS COMPLEMENTARES</t>
  </si>
  <si>
    <t>h</t>
  </si>
  <si>
    <t>VALOR FINAL DA COMPOSIÇÃO</t>
  </si>
  <si>
    <t>C002</t>
  </si>
  <si>
    <t>APICOAMENTO MANUAL DE SUPERFÍCIE DE CONCRETO REF. SINAPI (CÓD. 84084)</t>
  </si>
  <si>
    <t>C003</t>
  </si>
  <si>
    <t>C004</t>
  </si>
  <si>
    <t>PINTOR COM ENCARGOS COMPLEMENTARES</t>
  </si>
  <si>
    <t xml:space="preserve">SOLVENTE DILUENTE A BASE DE AGUARRAS                                                                                                                                                                                                                                                                                                                                                                                                                                                                      </t>
  </si>
  <si>
    <t>L</t>
  </si>
  <si>
    <t>Mercado</t>
  </si>
  <si>
    <t>VERNIZ ACRÍLICO PARA CONCRETO APARENTE</t>
  </si>
  <si>
    <r>
      <t xml:space="preserve">Tipo de intervenção: </t>
    </r>
    <r>
      <rPr>
        <sz val="11"/>
        <color theme="1"/>
        <rFont val="Arial"/>
        <family val="2"/>
      </rPr>
      <t>Reforma</t>
    </r>
  </si>
  <si>
    <r>
      <t xml:space="preserve">Endereço: </t>
    </r>
    <r>
      <rPr>
        <sz val="11"/>
        <color theme="1"/>
        <rFont val="Arial"/>
        <family val="2"/>
      </rPr>
      <t>Rua Rio Grande do Sul, 905 - Jardim Apucarana</t>
    </r>
  </si>
  <si>
    <r>
      <t>Serviço:</t>
    </r>
    <r>
      <rPr>
        <sz val="11"/>
        <color theme="1"/>
        <rFont val="Arial"/>
        <family val="2"/>
      </rPr>
      <t xml:space="preserve"> Reparo estrutural, Impermeabilização da cobertura, Troca de Rufos e Calhas.</t>
    </r>
  </si>
  <si>
    <r>
      <t xml:space="preserve">Numeração: </t>
    </r>
    <r>
      <rPr>
        <sz val="11"/>
        <color theme="1"/>
        <rFont val="Arial"/>
        <family val="2"/>
      </rPr>
      <t>001/2021</t>
    </r>
  </si>
  <si>
    <r>
      <t xml:space="preserve">Obra: </t>
    </r>
    <r>
      <rPr>
        <sz val="11"/>
        <color theme="1"/>
        <rFont val="Arial"/>
        <family val="2"/>
      </rPr>
      <t>Reforma da Terminal Rodoviário João Boscardin Junior</t>
    </r>
  </si>
  <si>
    <r>
      <rPr>
        <b/>
        <sz val="11"/>
        <color theme="1"/>
        <rFont val="Arial"/>
        <family val="2"/>
      </rPr>
      <t>Data do orçamento:</t>
    </r>
    <r>
      <rPr>
        <sz val="11"/>
        <color theme="1"/>
        <rFont val="Arial"/>
        <family val="2"/>
      </rPr>
      <t xml:space="preserve"> 07/10/2021</t>
    </r>
  </si>
  <si>
    <t xml:space="preserve">2.2 RUFOS E CALHAS </t>
  </si>
  <si>
    <t>Etapa</t>
  </si>
  <si>
    <t>Valor (R$)</t>
  </si>
  <si>
    <t>% Etapa</t>
  </si>
  <si>
    <t>Percentual no periodo</t>
  </si>
  <si>
    <t>Percentual acumulado</t>
  </si>
  <si>
    <t>Custo no período</t>
  </si>
  <si>
    <t>Custo acumulado</t>
  </si>
  <si>
    <t>Reparo Estrutural</t>
  </si>
  <si>
    <t>Impermeabilização</t>
  </si>
  <si>
    <t xml:space="preserve">SEMANAS </t>
  </si>
  <si>
    <t xml:space="preserve">Eduardo Mendonça </t>
  </si>
  <si>
    <t>Engº Civil CREA/PR 15.177D</t>
  </si>
  <si>
    <t xml:space="preserve">REMOÇÃO DA IMPERMEBILIZAÇÃO EXISTENTE </t>
  </si>
  <si>
    <t>IMPERMEABILIZAÇÃO DE SUPERFÍCIE COM ARGAMASSA POLIMÉRICA / MEMBRANA ACRÍLICA, 3 DEMÃOS. AF_06/2018</t>
  </si>
  <si>
    <r>
      <rPr>
        <b/>
        <sz val="11"/>
        <color theme="1"/>
        <rFont val="Arial"/>
        <family val="2"/>
      </rPr>
      <t>Área:</t>
    </r>
    <r>
      <rPr>
        <sz val="11"/>
        <color theme="1"/>
        <rFont val="Arial"/>
        <family val="2"/>
      </rPr>
      <t xml:space="preserve">  m²</t>
    </r>
  </si>
  <si>
    <r>
      <rPr>
        <b/>
        <sz val="11"/>
        <color theme="1"/>
        <rFont val="Arial"/>
        <family val="2"/>
      </rPr>
      <t>BDI:</t>
    </r>
    <r>
      <rPr>
        <sz val="11"/>
        <color theme="1"/>
        <rFont val="Arial"/>
        <family val="2"/>
      </rPr>
      <t xml:space="preserve"> 29,07 %</t>
    </r>
  </si>
  <si>
    <t>P. Etapa com BDI</t>
  </si>
  <si>
    <t>VALOR TOTAL DA PLANILHA COM BDI (29,07%)</t>
  </si>
  <si>
    <t xml:space="preserve">Importa o presente orçamento a quantia de R$ 1.221.780,74 (Um milhão duzentos e vinte e um mil setecentos e oitenta reais e setenta e quatro centavos)  referente aos serviços de reforma na cobertura do Terminal Rodoviário João Boscardim Jr., no município de Apucarana. Os preços unitários estão de acordo com as tabelas do SINAPI (não desonerada 08/2021) e composições próprias </t>
  </si>
  <si>
    <t>Engº Civil - CREA/PR 15.177/D</t>
  </si>
  <si>
    <t>Custo com BDI (29,07%)</t>
  </si>
  <si>
    <t>SECRETARIA MUNICIPAL DE OBRAS</t>
  </si>
</sst>
</file>

<file path=xl/styles.xml><?xml version="1.0" encoding="utf-8"?>
<styleSheet xmlns="http://schemas.openxmlformats.org/spreadsheetml/2006/main">
  <numFmts count="5">
    <numFmt numFmtId="44" formatCode="_-&quot;R$&quot;\ * #,##0.00_-;\-&quot;R$&quot;\ * #,##0.00_-;_-&quot;R$&quot;\ * &quot;-&quot;??_-;_-@_-"/>
    <numFmt numFmtId="43" formatCode="_-* #,##0.00_-;\-* #,##0.00_-;_-* &quot;-&quot;??_-;_-@_-"/>
    <numFmt numFmtId="164" formatCode="_(* #,##0.00_);_(* \(#,##0.00\);_(* &quot;-&quot;??_);_(@_)"/>
    <numFmt numFmtId="165" formatCode="0.0000"/>
    <numFmt numFmtId="166" formatCode="0.0%"/>
  </numFmts>
  <fonts count="10">
    <font>
      <sz val="11"/>
      <color theme="1"/>
      <name val="Calibri"/>
      <family val="2"/>
      <scheme val="minor"/>
    </font>
    <font>
      <sz val="11"/>
      <color theme="1"/>
      <name val="Calibri"/>
      <family val="2"/>
      <scheme val="minor"/>
    </font>
    <font>
      <sz val="10"/>
      <color theme="1"/>
      <name val="Arial"/>
      <family val="2"/>
    </font>
    <font>
      <sz val="10"/>
      <name val="Arial"/>
      <family val="2"/>
    </font>
    <font>
      <b/>
      <sz val="11"/>
      <name val="Arial"/>
      <family val="2"/>
    </font>
    <font>
      <sz val="11"/>
      <name val="Arial"/>
      <family val="2"/>
    </font>
    <font>
      <sz val="11"/>
      <color theme="1"/>
      <name val="Arial"/>
      <family val="2"/>
    </font>
    <font>
      <b/>
      <sz val="11"/>
      <color theme="1"/>
      <name val="Arial"/>
      <family val="2"/>
    </font>
    <font>
      <b/>
      <sz val="9"/>
      <color theme="1"/>
      <name val="Arial"/>
      <family val="2"/>
    </font>
    <fon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44" fontId="1" fillId="0" borderId="0" applyFont="0" applyFill="0" applyBorder="0" applyAlignment="0" applyProtection="0"/>
  </cellStyleXfs>
  <cellXfs count="191">
    <xf numFmtId="0" fontId="0" fillId="0" borderId="0" xfId="0"/>
    <xf numFmtId="0" fontId="2" fillId="0" borderId="0" xfId="0" applyFont="1" applyFill="1" applyAlignment="1">
      <alignment horizontal="center" vertical="center" wrapText="1"/>
    </xf>
    <xf numFmtId="0" fontId="6"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13" xfId="0"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3" xfId="0" applyFont="1" applyFill="1" applyBorder="1" applyAlignment="1">
      <alignment horizontal="justify" vertical="center" wrapText="1"/>
    </xf>
    <xf numFmtId="43" fontId="6" fillId="0" borderId="13" xfId="1" applyFont="1" applyFill="1" applyBorder="1" applyAlignment="1">
      <alignment horizontal="right" vertical="center" wrapText="1" indent="1"/>
    </xf>
    <xf numFmtId="43" fontId="6" fillId="2" borderId="13" xfId="1" applyFont="1" applyFill="1" applyBorder="1" applyAlignment="1">
      <alignment horizontal="right" vertical="center" wrapText="1" indent="1"/>
    </xf>
    <xf numFmtId="49" fontId="6" fillId="0" borderId="12" xfId="0" applyNumberFormat="1" applyFont="1" applyFill="1" applyBorder="1" applyAlignment="1">
      <alignment horizontal="center" vertical="center" wrapText="1"/>
    </xf>
    <xf numFmtId="0" fontId="6" fillId="0" borderId="12" xfId="0" applyFont="1" applyFill="1" applyBorder="1" applyAlignment="1">
      <alignment horizontal="justify" vertical="center" wrapText="1"/>
    </xf>
    <xf numFmtId="43" fontId="6" fillId="0" borderId="12" xfId="1" applyFont="1" applyFill="1" applyBorder="1" applyAlignment="1">
      <alignment horizontal="right" vertical="center" wrapText="1" indent="1"/>
    </xf>
    <xf numFmtId="43" fontId="6" fillId="2" borderId="12" xfId="1" applyFont="1" applyFill="1" applyBorder="1" applyAlignment="1">
      <alignment horizontal="right" vertical="center" wrapText="1" indent="1"/>
    </xf>
    <xf numFmtId="0" fontId="6" fillId="2" borderId="12" xfId="0" applyFont="1" applyFill="1" applyBorder="1" applyAlignment="1">
      <alignment horizontal="center" vertical="center" wrapText="1"/>
    </xf>
    <xf numFmtId="0" fontId="6" fillId="2" borderId="12" xfId="0" applyNumberFormat="1" applyFont="1" applyFill="1" applyBorder="1" applyAlignment="1">
      <alignment horizontal="center" vertical="center" wrapText="1"/>
    </xf>
    <xf numFmtId="0" fontId="6" fillId="2" borderId="12" xfId="0" applyFont="1" applyFill="1" applyBorder="1" applyAlignment="1">
      <alignment horizontal="justify" vertical="center" wrapText="1"/>
    </xf>
    <xf numFmtId="0" fontId="6" fillId="0" borderId="4" xfId="0" applyFont="1" applyFill="1" applyBorder="1" applyAlignment="1">
      <alignment horizontal="left" vertical="center"/>
    </xf>
    <xf numFmtId="0" fontId="6" fillId="0" borderId="0" xfId="0" applyNumberFormat="1" applyFont="1" applyFill="1" applyBorder="1" applyAlignment="1">
      <alignment horizontal="center" vertical="center" wrapText="1"/>
    </xf>
    <xf numFmtId="0" fontId="6" fillId="0" borderId="0" xfId="0" applyFont="1" applyFill="1" applyBorder="1" applyAlignment="1">
      <alignment horizontal="justify" vertical="center" wrapText="1"/>
    </xf>
    <xf numFmtId="0" fontId="6" fillId="0" borderId="0" xfId="0" applyFont="1" applyFill="1" applyBorder="1" applyAlignment="1">
      <alignment horizontal="center" vertical="center" wrapText="1"/>
    </xf>
    <xf numFmtId="43" fontId="6" fillId="0" borderId="0" xfId="1" applyFont="1" applyFill="1" applyBorder="1" applyAlignment="1">
      <alignment horizontal="right" vertical="center" wrapText="1" indent="1"/>
    </xf>
    <xf numFmtId="0" fontId="6" fillId="0" borderId="7"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2" xfId="0" applyFont="1" applyFill="1" applyBorder="1" applyAlignment="1">
      <alignment horizontal="left" vertical="center" wrapText="1"/>
    </xf>
    <xf numFmtId="2" fontId="6" fillId="2" borderId="12" xfId="0" applyNumberFormat="1" applyFont="1" applyFill="1" applyBorder="1" applyAlignment="1">
      <alignment horizontal="right" vertical="center"/>
    </xf>
    <xf numFmtId="43" fontId="7" fillId="0" borderId="0" xfId="0" applyNumberFormat="1" applyFont="1" applyFill="1" applyBorder="1" applyAlignment="1">
      <alignment vertical="center"/>
    </xf>
    <xf numFmtId="0" fontId="6" fillId="0" borderId="12" xfId="0" applyFont="1" applyFill="1" applyBorder="1" applyAlignment="1">
      <alignment horizontal="right" vertical="center"/>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xf>
    <xf numFmtId="0" fontId="6" fillId="2" borderId="13" xfId="0" applyFont="1" applyFill="1" applyBorder="1" applyAlignment="1">
      <alignment horizontal="center" vertical="center"/>
    </xf>
    <xf numFmtId="0" fontId="6" fillId="2" borderId="13" xfId="0" applyFont="1" applyFill="1" applyBorder="1" applyAlignment="1">
      <alignment horizontal="left" vertical="center" wrapText="1"/>
    </xf>
    <xf numFmtId="2" fontId="6" fillId="2" borderId="13" xfId="0" applyNumberFormat="1" applyFont="1" applyFill="1" applyBorder="1" applyAlignment="1">
      <alignment horizontal="center" vertical="center"/>
    </xf>
    <xf numFmtId="0" fontId="6" fillId="0" borderId="12"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7" xfId="0" applyFont="1" applyFill="1" applyBorder="1" applyAlignment="1">
      <alignment horizontal="center" vertical="center"/>
    </xf>
    <xf numFmtId="2" fontId="6" fillId="0" borderId="12" xfId="0" applyNumberFormat="1" applyFont="1" applyFill="1" applyBorder="1" applyAlignment="1">
      <alignment horizontal="center" vertical="center" wrapText="1"/>
    </xf>
    <xf numFmtId="2" fontId="7" fillId="3" borderId="12" xfId="0" applyNumberFormat="1" applyFont="1" applyFill="1" applyBorder="1" applyAlignment="1">
      <alignment horizontal="center" vertical="center" wrapText="1"/>
    </xf>
    <xf numFmtId="0" fontId="6" fillId="0" borderId="0" xfId="0" applyFont="1" applyFill="1" applyBorder="1" applyAlignment="1">
      <alignment vertical="center"/>
    </xf>
    <xf numFmtId="165" fontId="6" fillId="0" borderId="12" xfId="0" applyNumberFormat="1" applyFont="1" applyFill="1" applyBorder="1" applyAlignment="1">
      <alignment horizontal="center" vertical="center" wrapText="1"/>
    </xf>
    <xf numFmtId="0" fontId="5" fillId="0" borderId="12" xfId="0" applyFont="1" applyBorder="1" applyAlignment="1">
      <alignment horizontal="left"/>
    </xf>
    <xf numFmtId="44" fontId="7" fillId="0" borderId="12" xfId="6" applyFont="1" applyFill="1" applyBorder="1" applyAlignment="1">
      <alignment vertical="center" wrapText="1"/>
    </xf>
    <xf numFmtId="44" fontId="7" fillId="0" borderId="8" xfId="6" applyFont="1" applyFill="1" applyBorder="1" applyAlignment="1">
      <alignment vertical="center"/>
    </xf>
    <xf numFmtId="2" fontId="6" fillId="0" borderId="0" xfId="0" applyNumberFormat="1" applyFont="1" applyFill="1" applyBorder="1" applyAlignment="1">
      <alignment horizontal="center" vertical="center" wrapText="1"/>
    </xf>
    <xf numFmtId="44" fontId="7" fillId="0" borderId="12" xfId="6" applyFont="1" applyFill="1" applyBorder="1" applyAlignment="1">
      <alignment horizontal="right" vertical="center" wrapText="1"/>
    </xf>
    <xf numFmtId="0" fontId="2" fillId="2"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44" fontId="4" fillId="0" borderId="9" xfId="6" applyFont="1" applyFill="1" applyBorder="1" applyAlignment="1" applyProtection="1">
      <alignment horizontal="center" vertical="center"/>
      <protection hidden="1"/>
    </xf>
    <xf numFmtId="0" fontId="5" fillId="2" borderId="0" xfId="3" quotePrefix="1" applyFont="1" applyFill="1" applyBorder="1" applyAlignment="1">
      <alignment horizontal="justify" vertical="center" wrapText="1"/>
    </xf>
    <xf numFmtId="0" fontId="6" fillId="2" borderId="0" xfId="0" applyFont="1" applyFill="1" applyBorder="1" applyAlignment="1">
      <alignment horizontal="left" vertical="center"/>
    </xf>
    <xf numFmtId="0" fontId="8" fillId="0" borderId="12" xfId="0" applyFont="1" applyBorder="1" applyAlignment="1">
      <alignment horizontal="center" vertical="center" wrapText="1"/>
    </xf>
    <xf numFmtId="10" fontId="9" fillId="0" borderId="12" xfId="2" applyNumberFormat="1" applyFont="1" applyFill="1" applyBorder="1" applyAlignment="1">
      <alignment horizontal="center" vertical="center" wrapText="1"/>
    </xf>
    <xf numFmtId="43" fontId="9" fillId="0" borderId="12" xfId="1" applyFont="1" applyFill="1" applyBorder="1" applyAlignment="1">
      <alignment vertical="center" wrapText="1"/>
    </xf>
    <xf numFmtId="44" fontId="9" fillId="0" borderId="12" xfId="6" applyFont="1" applyFill="1" applyBorder="1" applyAlignment="1">
      <alignment horizontal="center" vertical="center" wrapText="1"/>
    </xf>
    <xf numFmtId="9" fontId="9" fillId="0" borderId="12" xfId="2" applyFont="1" applyFill="1" applyBorder="1" applyAlignment="1">
      <alignment horizontal="right" vertical="center" wrapText="1" indent="1"/>
    </xf>
    <xf numFmtId="44" fontId="9" fillId="0" borderId="12" xfId="6" applyFont="1" applyFill="1" applyBorder="1" applyAlignment="1">
      <alignment horizontal="right" vertical="center" wrapText="1" indent="1"/>
    </xf>
    <xf numFmtId="10" fontId="9" fillId="0" borderId="12" xfId="0" applyNumberFormat="1" applyFont="1" applyBorder="1" applyAlignment="1">
      <alignment horizontal="right" vertical="center" wrapText="1" indent="1"/>
    </xf>
    <xf numFmtId="44" fontId="9" fillId="0" borderId="12" xfId="0" applyNumberFormat="1" applyFont="1" applyBorder="1" applyAlignment="1">
      <alignment horizontal="center" vertical="center" wrapText="1"/>
    </xf>
    <xf numFmtId="43" fontId="9" fillId="0" borderId="12" xfId="0" applyNumberFormat="1" applyFont="1" applyBorder="1" applyAlignment="1">
      <alignment horizontal="center" vertical="center" wrapText="1"/>
    </xf>
    <xf numFmtId="0" fontId="0" fillId="0" borderId="0" xfId="0" applyBorder="1"/>
    <xf numFmtId="0" fontId="6" fillId="0" borderId="2" xfId="0" applyFont="1" applyBorder="1" applyAlignment="1">
      <alignment horizontal="center"/>
    </xf>
    <xf numFmtId="0" fontId="6" fillId="0" borderId="0" xfId="0" applyFont="1" applyBorder="1" applyAlignment="1">
      <alignment horizontal="center"/>
    </xf>
    <xf numFmtId="0" fontId="8" fillId="0" borderId="0" xfId="0" applyFont="1" applyBorder="1" applyAlignment="1">
      <alignment horizontal="center" vertical="center" wrapText="1"/>
    </xf>
    <xf numFmtId="44" fontId="8" fillId="0" borderId="0" xfId="0" applyNumberFormat="1" applyFont="1" applyBorder="1" applyAlignment="1">
      <alignment horizontal="center"/>
    </xf>
    <xf numFmtId="0" fontId="8" fillId="0" borderId="20" xfId="0" applyFont="1" applyBorder="1" applyAlignment="1">
      <alignment horizontal="center" vertical="center" wrapText="1"/>
    </xf>
    <xf numFmtId="43" fontId="9" fillId="0" borderId="20" xfId="1" applyFont="1" applyFill="1" applyBorder="1" applyAlignment="1">
      <alignment vertical="center" wrapText="1"/>
    </xf>
    <xf numFmtId="9" fontId="9" fillId="0" borderId="20" xfId="2" applyFont="1" applyFill="1" applyBorder="1" applyAlignment="1">
      <alignment horizontal="right" vertical="center" wrapText="1" indent="1"/>
    </xf>
    <xf numFmtId="10" fontId="9" fillId="0" borderId="20" xfId="2" applyNumberFormat="1" applyFont="1" applyFill="1" applyBorder="1" applyAlignment="1">
      <alignment horizontal="center" vertical="center" wrapText="1"/>
    </xf>
    <xf numFmtId="44" fontId="9" fillId="0" borderId="20" xfId="6" applyFont="1" applyFill="1" applyBorder="1" applyAlignment="1">
      <alignment horizontal="right" vertical="center" wrapText="1" indent="1"/>
    </xf>
    <xf numFmtId="0" fontId="9" fillId="0" borderId="2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2" xfId="0" applyFont="1" applyBorder="1" applyAlignment="1">
      <alignment horizontal="center" vertical="center" wrapText="1"/>
    </xf>
    <xf numFmtId="10" fontId="9" fillId="0" borderId="20" xfId="0" applyNumberFormat="1" applyFont="1" applyBorder="1" applyAlignment="1">
      <alignment horizontal="right" vertical="center" wrapText="1" indent="1"/>
    </xf>
    <xf numFmtId="43" fontId="9" fillId="0" borderId="20" xfId="0" applyNumberFormat="1" applyFont="1" applyBorder="1" applyAlignment="1">
      <alignment horizontal="center" vertical="center" wrapText="1"/>
    </xf>
    <xf numFmtId="44" fontId="9" fillId="0" borderId="20" xfId="0" applyNumberFormat="1" applyFont="1" applyBorder="1" applyAlignment="1">
      <alignment horizontal="center" vertical="center" wrapText="1"/>
    </xf>
    <xf numFmtId="43" fontId="6" fillId="0" borderId="0" xfId="0" applyNumberFormat="1" applyFont="1" applyFill="1" applyBorder="1" applyAlignment="1">
      <alignment vertical="center"/>
    </xf>
    <xf numFmtId="0" fontId="7" fillId="0" borderId="7" xfId="0" applyFont="1" applyFill="1" applyBorder="1" applyAlignment="1">
      <alignment horizontal="left" vertical="center"/>
    </xf>
    <xf numFmtId="0" fontId="7"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ill="1"/>
    <xf numFmtId="0" fontId="7" fillId="0" borderId="12" xfId="0" applyFont="1" applyFill="1" applyBorder="1" applyAlignment="1">
      <alignment horizontal="center" vertical="center"/>
    </xf>
    <xf numFmtId="0" fontId="7" fillId="0"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xf>
    <xf numFmtId="0" fontId="7" fillId="0" borderId="12" xfId="0" applyFont="1" applyFill="1" applyBorder="1" applyAlignment="1">
      <alignment horizontal="left" vertical="center"/>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6" fillId="0" borderId="7" xfId="0" applyFont="1" applyFill="1" applyBorder="1" applyAlignment="1">
      <alignment horizontal="center" vertical="top" wrapText="1"/>
    </xf>
    <xf numFmtId="0" fontId="6" fillId="0" borderId="0" xfId="0" applyFont="1" applyFill="1" applyAlignment="1">
      <alignment horizontal="left" vertical="center" wrapText="1"/>
    </xf>
    <xf numFmtId="0" fontId="4" fillId="0" borderId="0" xfId="3" applyFont="1" applyFill="1" applyBorder="1" applyAlignment="1">
      <alignment horizontal="center" vertical="center"/>
    </xf>
    <xf numFmtId="0" fontId="7" fillId="0" borderId="10" xfId="0" applyFont="1" applyFill="1" applyBorder="1" applyAlignment="1">
      <alignment horizontal="left" vertical="center"/>
    </xf>
    <xf numFmtId="0" fontId="7" fillId="0" borderId="7" xfId="0" applyFont="1" applyFill="1" applyBorder="1" applyAlignment="1">
      <alignment horizontal="left" vertical="center"/>
    </xf>
    <xf numFmtId="0" fontId="6" fillId="0" borderId="12" xfId="0" applyFont="1" applyFill="1" applyBorder="1" applyAlignment="1">
      <alignment horizontal="left" vertical="center"/>
    </xf>
    <xf numFmtId="0" fontId="4" fillId="0" borderId="12" xfId="3" applyFont="1" applyFill="1" applyBorder="1" applyAlignment="1">
      <alignment horizontal="left" vertical="center" wrapText="1"/>
    </xf>
    <xf numFmtId="0" fontId="7" fillId="0" borderId="14" xfId="0" applyFont="1" applyFill="1" applyBorder="1" applyAlignment="1">
      <alignment horizontal="center"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44" fontId="8" fillId="0" borderId="25" xfId="0" applyNumberFormat="1" applyFont="1" applyBorder="1" applyAlignment="1">
      <alignment horizontal="center"/>
    </xf>
    <xf numFmtId="44" fontId="8" fillId="0" borderId="26" xfId="0" applyNumberFormat="1" applyFont="1" applyBorder="1" applyAlignment="1">
      <alignment horizontal="center"/>
    </xf>
    <xf numFmtId="44" fontId="8" fillId="0" borderId="27" xfId="0" applyNumberFormat="1" applyFont="1" applyBorder="1" applyAlignment="1">
      <alignment horizontal="center"/>
    </xf>
    <xf numFmtId="0" fontId="8" fillId="0" borderId="19" xfId="0" applyFont="1" applyBorder="1" applyAlignment="1">
      <alignment horizontal="center" vertical="center" wrapText="1"/>
    </xf>
    <xf numFmtId="0" fontId="8" fillId="0" borderId="12" xfId="0" applyFont="1" applyBorder="1" applyAlignment="1">
      <alignment horizontal="center" vertical="center" wrapText="1"/>
    </xf>
    <xf numFmtId="0" fontId="9" fillId="0" borderId="12" xfId="0" applyFont="1" applyBorder="1" applyAlignment="1">
      <alignment horizontal="center" vertical="center" wrapText="1"/>
    </xf>
    <xf numFmtId="43" fontId="9" fillId="0" borderId="12" xfId="1" applyFont="1" applyFill="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10" fontId="9" fillId="0" borderId="12" xfId="2" applyNumberFormat="1" applyFont="1" applyFill="1" applyBorder="1" applyAlignment="1">
      <alignment horizontal="center" vertical="center" wrapText="1"/>
    </xf>
    <xf numFmtId="0" fontId="9" fillId="0" borderId="19" xfId="0" applyFont="1" applyBorder="1" applyAlignment="1">
      <alignment horizontal="center" vertical="center" wrapText="1"/>
    </xf>
    <xf numFmtId="44" fontId="7" fillId="0" borderId="12" xfId="6" applyFont="1" applyFill="1" applyBorder="1" applyAlignment="1">
      <alignment vertical="center"/>
    </xf>
    <xf numFmtId="44" fontId="7" fillId="0" borderId="12" xfId="0" applyNumberFormat="1" applyFont="1" applyFill="1" applyBorder="1" applyAlignment="1">
      <alignment horizontal="center" vertical="center" wrapText="1"/>
    </xf>
    <xf numFmtId="0" fontId="5" fillId="0" borderId="0" xfId="3"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4" xfId="0" applyFont="1" applyFill="1" applyBorder="1" applyAlignment="1">
      <alignment vertical="center"/>
    </xf>
    <xf numFmtId="0" fontId="6" fillId="0" borderId="0" xfId="0" applyFont="1" applyBorder="1"/>
    <xf numFmtId="0" fontId="7" fillId="0" borderId="28" xfId="0" applyFont="1" applyFill="1" applyBorder="1" applyAlignment="1">
      <alignment horizontal="center" wrapText="1"/>
    </xf>
    <xf numFmtId="0" fontId="6" fillId="0" borderId="29" xfId="0" applyFont="1" applyFill="1" applyBorder="1" applyAlignment="1">
      <alignment horizontal="center" wrapText="1"/>
    </xf>
    <xf numFmtId="0" fontId="6" fillId="0" borderId="30" xfId="0" applyFont="1" applyFill="1" applyBorder="1" applyAlignment="1">
      <alignment horizontal="center" wrapText="1"/>
    </xf>
    <xf numFmtId="0" fontId="7" fillId="0" borderId="22" xfId="0" applyFont="1" applyFill="1" applyBorder="1" applyAlignment="1">
      <alignment horizontal="center" vertical="center" wrapText="1"/>
    </xf>
    <xf numFmtId="0" fontId="6" fillId="0" borderId="31" xfId="0" applyFont="1" applyFill="1" applyBorder="1" applyAlignment="1">
      <alignment horizontal="center" vertical="top" wrapText="1"/>
    </xf>
    <xf numFmtId="0" fontId="6" fillId="0" borderId="32" xfId="0" applyFont="1" applyFill="1" applyBorder="1" applyAlignment="1">
      <alignment horizontal="center" vertical="top" wrapText="1"/>
    </xf>
    <xf numFmtId="0" fontId="6" fillId="0" borderId="21" xfId="0" applyFont="1" applyFill="1" applyBorder="1" applyAlignment="1">
      <alignment horizontal="left" vertical="center"/>
    </xf>
    <xf numFmtId="0" fontId="6" fillId="0" borderId="22" xfId="0" applyFont="1" applyFill="1" applyBorder="1" applyAlignment="1">
      <alignment horizontal="center" vertical="center" wrapText="1"/>
    </xf>
    <xf numFmtId="0" fontId="7" fillId="0" borderId="33"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9" xfId="0" applyFont="1" applyFill="1" applyBorder="1" applyAlignment="1">
      <alignment horizontal="left" vertical="center"/>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10" fontId="7" fillId="0" borderId="22" xfId="2" applyNumberFormat="1" applyFont="1" applyFill="1" applyBorder="1" applyAlignment="1">
      <alignment horizontal="center" vertical="center" wrapText="1"/>
    </xf>
    <xf numFmtId="10" fontId="7" fillId="0" borderId="20" xfId="2" applyNumberFormat="1" applyFont="1" applyFill="1" applyBorder="1" applyAlignment="1">
      <alignment horizontal="left" vertical="center" wrapText="1" indent="3"/>
    </xf>
    <xf numFmtId="0" fontId="6" fillId="0" borderId="21" xfId="0" applyFont="1" applyBorder="1" applyAlignment="1">
      <alignment horizontal="left" vertical="center"/>
    </xf>
    <xf numFmtId="0" fontId="6" fillId="0" borderId="0" xfId="0" applyFont="1" applyBorder="1" applyAlignment="1">
      <alignment horizontal="center" vertical="center" wrapText="1"/>
    </xf>
    <xf numFmtId="0" fontId="6" fillId="0" borderId="35" xfId="0" applyFont="1" applyFill="1" applyBorder="1" applyAlignment="1">
      <alignment horizontal="left" vertical="center"/>
    </xf>
    <xf numFmtId="0" fontId="3" fillId="0" borderId="0" xfId="0" applyFont="1" applyBorder="1" applyAlignment="1">
      <alignment horizontal="center" vertical="center"/>
    </xf>
    <xf numFmtId="0" fontId="6" fillId="2" borderId="19" xfId="0" applyFont="1" applyFill="1" applyBorder="1" applyAlignment="1">
      <alignment horizontal="left" vertical="center"/>
    </xf>
    <xf numFmtId="0" fontId="7" fillId="0" borderId="33" xfId="0" applyFont="1" applyFill="1" applyBorder="1" applyAlignment="1">
      <alignment horizontal="left" vertical="center"/>
    </xf>
    <xf numFmtId="166" fontId="7" fillId="0" borderId="34" xfId="2" applyNumberFormat="1" applyFont="1" applyFill="1" applyBorder="1" applyAlignment="1">
      <alignment horizontal="center" vertical="center" wrapText="1"/>
    </xf>
    <xf numFmtId="0" fontId="7" fillId="0" borderId="31" xfId="0" applyFont="1" applyFill="1" applyBorder="1" applyAlignment="1">
      <alignment horizontal="left" vertical="center"/>
    </xf>
    <xf numFmtId="0" fontId="7" fillId="0" borderId="31" xfId="0" applyFont="1" applyFill="1" applyBorder="1" applyAlignment="1">
      <alignment horizontal="left" vertical="center"/>
    </xf>
    <xf numFmtId="0" fontId="6" fillId="2" borderId="19"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1" xfId="0" applyFont="1" applyFill="1" applyBorder="1" applyAlignment="1">
      <alignment horizontal="center" vertical="center"/>
    </xf>
    <xf numFmtId="0" fontId="6" fillId="2" borderId="35" xfId="0" applyFont="1" applyFill="1" applyBorder="1" applyAlignment="1">
      <alignment horizontal="left" vertical="center"/>
    </xf>
    <xf numFmtId="0" fontId="6" fillId="0" borderId="19" xfId="0" applyFont="1" applyFill="1" applyBorder="1" applyAlignment="1">
      <alignment horizontal="left" vertical="center"/>
    </xf>
    <xf numFmtId="0" fontId="6" fillId="0" borderId="36" xfId="0" applyFont="1" applyFill="1" applyBorder="1" applyAlignment="1">
      <alignment horizontal="left" vertical="center"/>
    </xf>
    <xf numFmtId="0" fontId="4" fillId="0" borderId="19" xfId="3" applyFont="1" applyFill="1" applyBorder="1" applyAlignment="1">
      <alignment horizontal="left" vertical="center" wrapText="1"/>
    </xf>
    <xf numFmtId="10" fontId="4" fillId="0" borderId="20" xfId="5" applyNumberFormat="1" applyFont="1" applyFill="1" applyBorder="1" applyAlignment="1">
      <alignment horizontal="center" vertical="center"/>
    </xf>
    <xf numFmtId="0" fontId="4" fillId="0" borderId="21" xfId="3" applyFont="1" applyFill="1" applyBorder="1" applyAlignment="1">
      <alignment horizontal="center" vertical="center"/>
    </xf>
    <xf numFmtId="0" fontId="5" fillId="0" borderId="23" xfId="3" applyFont="1" applyFill="1" applyBorder="1" applyAlignment="1">
      <alignment horizontal="center" vertical="center" wrapText="1"/>
    </xf>
    <xf numFmtId="0" fontId="5" fillId="0" borderId="24" xfId="3" applyFont="1" applyFill="1" applyBorder="1" applyAlignment="1">
      <alignment horizontal="center" vertical="center" wrapText="1"/>
    </xf>
    <xf numFmtId="0" fontId="5" fillId="0" borderId="37" xfId="3" applyFont="1" applyFill="1" applyBorder="1" applyAlignment="1">
      <alignment horizontal="center" vertical="center" wrapText="1"/>
    </xf>
    <xf numFmtId="0" fontId="5" fillId="0" borderId="28" xfId="3" applyFont="1" applyFill="1" applyBorder="1" applyAlignment="1">
      <alignment horizontal="center" vertical="center" wrapText="1"/>
    </xf>
    <xf numFmtId="0" fontId="5" fillId="0" borderId="29" xfId="3" applyFont="1" applyFill="1" applyBorder="1" applyAlignment="1">
      <alignment horizontal="center" vertical="center" wrapText="1"/>
    </xf>
    <xf numFmtId="0" fontId="5" fillId="0" borderId="30" xfId="3" applyFont="1" applyFill="1" applyBorder="1" applyAlignment="1">
      <alignment horizontal="center" vertical="center" wrapText="1"/>
    </xf>
    <xf numFmtId="0" fontId="5" fillId="0" borderId="21" xfId="3" applyFont="1" applyFill="1" applyBorder="1" applyAlignment="1">
      <alignment horizontal="center" vertical="center" wrapText="1"/>
    </xf>
    <xf numFmtId="0" fontId="5" fillId="0" borderId="22" xfId="3" applyFont="1" applyFill="1" applyBorder="1" applyAlignment="1">
      <alignment horizontal="center" vertical="center" wrapText="1"/>
    </xf>
    <xf numFmtId="0" fontId="5" fillId="0" borderId="38" xfId="3" applyFont="1" applyFill="1" applyBorder="1" applyAlignment="1">
      <alignment horizontal="center" vertical="center" wrapText="1"/>
    </xf>
    <xf numFmtId="0" fontId="5" fillId="0" borderId="39" xfId="3" applyFont="1" applyFill="1" applyBorder="1" applyAlignment="1">
      <alignment horizontal="center" vertical="center" wrapText="1"/>
    </xf>
    <xf numFmtId="0" fontId="5" fillId="0" borderId="40" xfId="3" applyFont="1" applyFill="1" applyBorder="1" applyAlignment="1">
      <alignment horizontal="center" vertical="center" wrapText="1"/>
    </xf>
    <xf numFmtId="0" fontId="8" fillId="0" borderId="2" xfId="0" applyFont="1" applyBorder="1" applyAlignment="1">
      <alignment horizontal="center"/>
    </xf>
    <xf numFmtId="0" fontId="8" fillId="0" borderId="0" xfId="0" applyFont="1" applyBorder="1" applyAlignment="1">
      <alignment horizontal="center"/>
    </xf>
    <xf numFmtId="0" fontId="7" fillId="0" borderId="21" xfId="0" applyFont="1" applyFill="1" applyBorder="1" applyAlignment="1">
      <alignment horizontal="center" vertical="center" wrapText="1"/>
    </xf>
  </cellXfs>
  <cellStyles count="7">
    <cellStyle name="Moeda" xfId="6" builtinId="4"/>
    <cellStyle name="Normal" xfId="0" builtinId="0"/>
    <cellStyle name="Normal 2" xfId="3"/>
    <cellStyle name="Porcentagem" xfId="2" builtinId="5"/>
    <cellStyle name="Porcentagem 2" xfId="5"/>
    <cellStyle name="Separador de milhares" xfId="1" builtinId="3"/>
    <cellStyle name="Vírgula 2" xfId="4"/>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2025650</xdr:colOff>
      <xdr:row>2</xdr:row>
      <xdr:rowOff>323850</xdr:rowOff>
    </xdr:to>
    <xdr:pic>
      <xdr:nvPicPr>
        <xdr:cNvPr id="4" name="Picture 2">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 y="47625"/>
          <a:ext cx="1939925" cy="1085850"/>
        </a:xfrm>
        <a:prstGeom prst="rect">
          <a:avLst/>
        </a:prstGeom>
        <a:noFill/>
        <a:ln w="9525">
          <a:noFill/>
          <a:miter lim="800000"/>
          <a:headEnd/>
          <a:tailEnd/>
        </a:ln>
      </xdr:spPr>
    </xdr:pic>
    <xdr:clientData/>
  </xdr:twoCellAnchor>
  <xdr:twoCellAnchor editAs="oneCell">
    <xdr:from>
      <xdr:col>7</xdr:col>
      <xdr:colOff>914400</xdr:colOff>
      <xdr:row>0</xdr:row>
      <xdr:rowOff>14661</xdr:rowOff>
    </xdr:from>
    <xdr:to>
      <xdr:col>9</xdr:col>
      <xdr:colOff>469900</xdr:colOff>
      <xdr:row>2</xdr:row>
      <xdr:rowOff>314433</xdr:rowOff>
    </xdr:to>
    <xdr:pic>
      <xdr:nvPicPr>
        <xdr:cNvPr id="5" name="Picture 3">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306050" y="14661"/>
          <a:ext cx="1790700" cy="110939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102"/>
  <sheetViews>
    <sheetView tabSelected="1" view="pageBreakPreview" topLeftCell="A7" zoomScale="60" workbookViewId="0">
      <selection activeCell="K86" sqref="K86"/>
    </sheetView>
  </sheetViews>
  <sheetFormatPr defaultRowHeight="15"/>
  <cols>
    <col min="1" max="1" width="37.5703125" customWidth="1"/>
    <col min="2" max="2" width="14.85546875" customWidth="1"/>
    <col min="3" max="3" width="11.7109375" customWidth="1"/>
    <col min="4" max="4" width="44.85546875" customWidth="1"/>
    <col min="6" max="6" width="12.42578125" bestFit="1" customWidth="1"/>
    <col min="7" max="7" width="10.5703125" bestFit="1" customWidth="1"/>
    <col min="8" max="8" width="15" bestFit="1" customWidth="1"/>
    <col min="9" max="9" width="18.42578125" customWidth="1"/>
    <col min="10" max="10" width="12.5703125" bestFit="1" customWidth="1"/>
  </cols>
  <sheetData>
    <row r="1" spans="1:13" ht="23.45" customHeight="1">
      <c r="A1" s="141" t="s">
        <v>0</v>
      </c>
      <c r="B1" s="142"/>
      <c r="C1" s="142"/>
      <c r="D1" s="142"/>
      <c r="E1" s="142"/>
      <c r="F1" s="142"/>
      <c r="G1" s="142"/>
      <c r="H1" s="142"/>
      <c r="I1" s="142"/>
      <c r="J1" s="143"/>
      <c r="K1" s="1"/>
      <c r="L1" s="1"/>
      <c r="M1" s="1"/>
    </row>
    <row r="2" spans="1:13" ht="40.9" customHeight="1">
      <c r="A2" s="190" t="s">
        <v>89</v>
      </c>
      <c r="B2" s="111"/>
      <c r="C2" s="111"/>
      <c r="D2" s="111"/>
      <c r="E2" s="111"/>
      <c r="F2" s="111"/>
      <c r="G2" s="111"/>
      <c r="H2" s="111"/>
      <c r="I2" s="111"/>
      <c r="J2" s="144"/>
      <c r="K2" s="1"/>
      <c r="L2" s="1"/>
      <c r="M2" s="1"/>
    </row>
    <row r="3" spans="1:13" ht="29.45" customHeight="1">
      <c r="A3" s="145"/>
      <c r="B3" s="112"/>
      <c r="C3" s="112"/>
      <c r="D3" s="112"/>
      <c r="E3" s="112"/>
      <c r="F3" s="112"/>
      <c r="G3" s="112"/>
      <c r="H3" s="112"/>
      <c r="I3" s="112"/>
      <c r="J3" s="146"/>
      <c r="K3" s="1"/>
      <c r="L3" s="1"/>
      <c r="M3" s="1"/>
    </row>
    <row r="4" spans="1:13">
      <c r="A4" s="147"/>
      <c r="B4" s="19"/>
      <c r="C4" s="19"/>
      <c r="D4" s="19"/>
      <c r="E4" s="19"/>
      <c r="F4" s="19"/>
      <c r="G4" s="19"/>
      <c r="H4" s="19"/>
      <c r="I4" s="19"/>
      <c r="J4" s="148"/>
      <c r="K4" s="1"/>
      <c r="L4" s="1"/>
      <c r="M4" s="1"/>
    </row>
    <row r="5" spans="1:13">
      <c r="A5" s="149" t="s">
        <v>65</v>
      </c>
      <c r="B5" s="107"/>
      <c r="C5" s="107"/>
      <c r="D5" s="107"/>
      <c r="E5" s="107"/>
      <c r="F5" s="108"/>
      <c r="G5" s="106" t="s">
        <v>61</v>
      </c>
      <c r="H5" s="107"/>
      <c r="I5" s="107"/>
      <c r="J5" s="150"/>
      <c r="K5" s="1"/>
      <c r="L5" s="1"/>
      <c r="M5" s="1"/>
    </row>
    <row r="6" spans="1:13">
      <c r="A6" s="149" t="s">
        <v>62</v>
      </c>
      <c r="B6" s="107"/>
      <c r="C6" s="107"/>
      <c r="D6" s="107"/>
      <c r="E6" s="107"/>
      <c r="F6" s="108"/>
      <c r="G6" s="109" t="s">
        <v>66</v>
      </c>
      <c r="H6" s="110"/>
      <c r="I6" s="110"/>
      <c r="J6" s="151"/>
      <c r="K6" s="1"/>
      <c r="L6" s="1"/>
      <c r="M6" s="1"/>
    </row>
    <row r="7" spans="1:13" ht="32.450000000000003" customHeight="1">
      <c r="A7" s="149" t="s">
        <v>63</v>
      </c>
      <c r="B7" s="107"/>
      <c r="C7" s="107"/>
      <c r="D7" s="107"/>
      <c r="E7" s="107"/>
      <c r="F7" s="108"/>
      <c r="G7" s="109" t="s">
        <v>82</v>
      </c>
      <c r="H7" s="110"/>
      <c r="I7" s="110"/>
      <c r="J7" s="151"/>
      <c r="K7" s="1"/>
      <c r="L7" s="1"/>
      <c r="M7" s="1"/>
    </row>
    <row r="8" spans="1:13">
      <c r="A8" s="149" t="s">
        <v>64</v>
      </c>
      <c r="B8" s="107"/>
      <c r="C8" s="107"/>
      <c r="D8" s="107"/>
      <c r="E8" s="107"/>
      <c r="F8" s="108"/>
      <c r="G8" s="109" t="s">
        <v>83</v>
      </c>
      <c r="H8" s="110"/>
      <c r="I8" s="110"/>
      <c r="J8" s="151"/>
      <c r="K8" s="1"/>
      <c r="L8" s="1"/>
      <c r="M8" s="1"/>
    </row>
    <row r="9" spans="1:13">
      <c r="A9" s="147"/>
      <c r="B9" s="19"/>
      <c r="C9" s="19"/>
      <c r="D9" s="19"/>
      <c r="E9" s="19"/>
      <c r="F9" s="19"/>
      <c r="G9" s="19"/>
      <c r="H9" s="19"/>
      <c r="I9" s="19"/>
      <c r="J9" s="148"/>
      <c r="K9" s="1"/>
      <c r="L9" s="1"/>
      <c r="M9" s="1"/>
    </row>
    <row r="10" spans="1:13">
      <c r="A10" s="152" t="s">
        <v>1</v>
      </c>
      <c r="B10" s="89"/>
      <c r="C10" s="89"/>
      <c r="D10" s="89"/>
      <c r="E10" s="89"/>
      <c r="F10" s="89"/>
      <c r="G10" s="89"/>
      <c r="H10" s="89"/>
      <c r="I10" s="89"/>
      <c r="J10" s="153"/>
      <c r="K10" s="1"/>
      <c r="L10" s="1"/>
      <c r="M10" s="1"/>
    </row>
    <row r="11" spans="1:13">
      <c r="A11" s="147"/>
      <c r="B11" s="19"/>
      <c r="C11" s="19"/>
      <c r="D11" s="19"/>
      <c r="E11" s="19"/>
      <c r="F11" s="19"/>
      <c r="G11" s="19"/>
      <c r="H11" s="19"/>
      <c r="I11" s="19"/>
      <c r="J11" s="148"/>
      <c r="K11" s="1"/>
      <c r="L11" s="1"/>
      <c r="M11" s="1"/>
    </row>
    <row r="12" spans="1:13">
      <c r="A12" s="154" t="s">
        <v>2</v>
      </c>
      <c r="B12" s="89" t="s">
        <v>3</v>
      </c>
      <c r="C12" s="89" t="s">
        <v>4</v>
      </c>
      <c r="D12" s="89" t="s">
        <v>5</v>
      </c>
      <c r="E12" s="89" t="s">
        <v>6</v>
      </c>
      <c r="F12" s="89" t="s">
        <v>7</v>
      </c>
      <c r="G12" s="89" t="s">
        <v>8</v>
      </c>
      <c r="H12" s="89"/>
      <c r="I12" s="89"/>
      <c r="J12" s="153"/>
      <c r="K12" s="1"/>
      <c r="L12" s="1"/>
      <c r="M12" s="1"/>
    </row>
    <row r="13" spans="1:13" ht="30">
      <c r="A13" s="154"/>
      <c r="B13" s="89"/>
      <c r="C13" s="89"/>
      <c r="D13" s="89"/>
      <c r="E13" s="89"/>
      <c r="F13" s="89"/>
      <c r="G13" s="78" t="s">
        <v>9</v>
      </c>
      <c r="H13" s="78" t="s">
        <v>10</v>
      </c>
      <c r="I13" s="78" t="s">
        <v>84</v>
      </c>
      <c r="J13" s="155" t="s">
        <v>11</v>
      </c>
      <c r="K13" s="1"/>
      <c r="L13" s="1"/>
      <c r="M13" s="1"/>
    </row>
    <row r="14" spans="1:13">
      <c r="A14" s="156"/>
      <c r="B14" s="79"/>
      <c r="C14" s="79"/>
      <c r="D14" s="79"/>
      <c r="E14" s="79"/>
      <c r="F14" s="79"/>
      <c r="G14" s="79"/>
      <c r="H14" s="79"/>
      <c r="I14" s="79"/>
      <c r="J14" s="157"/>
      <c r="K14" s="1"/>
      <c r="L14" s="1"/>
      <c r="M14" s="1"/>
    </row>
    <row r="15" spans="1:13">
      <c r="A15" s="154" t="s">
        <v>12</v>
      </c>
      <c r="B15" s="105"/>
      <c r="C15" s="105"/>
      <c r="D15" s="105"/>
      <c r="E15" s="105"/>
      <c r="F15" s="105"/>
      <c r="G15" s="105"/>
      <c r="H15" s="105"/>
      <c r="I15" s="41">
        <f>I17*1.2907</f>
        <v>68293.612285518</v>
      </c>
      <c r="J15" s="158">
        <v>7.0000000000000001E-3</v>
      </c>
      <c r="K15" s="1"/>
      <c r="L15" s="1"/>
      <c r="M15" s="1"/>
    </row>
    <row r="16" spans="1:13">
      <c r="A16" s="159"/>
      <c r="B16" s="160"/>
      <c r="C16" s="160"/>
      <c r="D16" s="160"/>
      <c r="E16" s="160"/>
      <c r="F16" s="160"/>
      <c r="G16" s="160"/>
      <c r="H16" s="160"/>
      <c r="I16" s="19"/>
      <c r="J16" s="148"/>
      <c r="K16" s="1"/>
      <c r="L16" s="1"/>
      <c r="M16" s="1"/>
    </row>
    <row r="17" spans="1:15">
      <c r="A17" s="154" t="s">
        <v>13</v>
      </c>
      <c r="B17" s="105"/>
      <c r="C17" s="105"/>
      <c r="D17" s="105"/>
      <c r="E17" s="105"/>
      <c r="F17" s="105"/>
      <c r="G17" s="105"/>
      <c r="H17" s="105"/>
      <c r="I17" s="135">
        <f>SUM(H18:H22)</f>
        <v>52912.072740000003</v>
      </c>
      <c r="J17" s="148"/>
      <c r="K17" s="1"/>
      <c r="L17" s="1"/>
      <c r="M17" s="1"/>
    </row>
    <row r="18" spans="1:15" ht="28.5">
      <c r="A18" s="161" t="s">
        <v>14</v>
      </c>
      <c r="B18" s="4" t="s">
        <v>26</v>
      </c>
      <c r="C18" s="5" t="s">
        <v>43</v>
      </c>
      <c r="D18" s="6" t="s">
        <v>16</v>
      </c>
      <c r="E18" s="4" t="s">
        <v>17</v>
      </c>
      <c r="F18" s="7">
        <v>1081.1400000000001</v>
      </c>
      <c r="G18" s="7">
        <f>G62</f>
        <v>10.484999999999999</v>
      </c>
      <c r="H18" s="8">
        <f>F18*G18</f>
        <v>11335.752900000001</v>
      </c>
      <c r="I18" s="19"/>
      <c r="J18" s="148"/>
      <c r="K18" s="1"/>
      <c r="L18" s="1"/>
      <c r="M18" s="1"/>
    </row>
    <row r="19" spans="1:15" ht="28.5">
      <c r="A19" s="161" t="s">
        <v>18</v>
      </c>
      <c r="B19" s="5" t="s">
        <v>19</v>
      </c>
      <c r="C19" s="5">
        <v>99814</v>
      </c>
      <c r="D19" s="6" t="s">
        <v>20</v>
      </c>
      <c r="E19" s="4" t="s">
        <v>17</v>
      </c>
      <c r="F19" s="7">
        <v>1081.1400000000001</v>
      </c>
      <c r="G19" s="7">
        <v>1.88</v>
      </c>
      <c r="H19" s="8">
        <f>F19*G19</f>
        <v>2032.5432000000001</v>
      </c>
      <c r="I19" s="19"/>
      <c r="J19" s="148"/>
      <c r="K19" s="1"/>
      <c r="L19" s="1"/>
      <c r="M19" s="1"/>
    </row>
    <row r="20" spans="1:15" ht="42.75">
      <c r="A20" s="161" t="s">
        <v>21</v>
      </c>
      <c r="B20" s="85" t="s">
        <v>15</v>
      </c>
      <c r="C20" s="9" t="s">
        <v>22</v>
      </c>
      <c r="D20" s="10" t="s">
        <v>23</v>
      </c>
      <c r="E20" s="4" t="s">
        <v>17</v>
      </c>
      <c r="F20" s="11">
        <f>0.15*F18</f>
        <v>162.17100000000002</v>
      </c>
      <c r="G20" s="11">
        <v>19.21</v>
      </c>
      <c r="H20" s="12">
        <f>F20*G20</f>
        <v>3115.3049100000007</v>
      </c>
      <c r="I20" s="19"/>
      <c r="J20" s="148"/>
      <c r="K20" s="1"/>
      <c r="L20" s="1"/>
      <c r="M20" s="1"/>
    </row>
    <row r="21" spans="1:15" ht="45" customHeight="1">
      <c r="A21" s="161" t="s">
        <v>24</v>
      </c>
      <c r="B21" s="85" t="s">
        <v>19</v>
      </c>
      <c r="C21" s="162">
        <v>98555</v>
      </c>
      <c r="D21" s="10" t="s">
        <v>81</v>
      </c>
      <c r="E21" s="85" t="s">
        <v>17</v>
      </c>
      <c r="F21" s="12">
        <v>1081.1400000000001</v>
      </c>
      <c r="G21" s="12">
        <v>26.1</v>
      </c>
      <c r="H21" s="12">
        <f>F21*G21</f>
        <v>28217.754000000004</v>
      </c>
      <c r="I21" s="19"/>
      <c r="J21" s="148"/>
      <c r="K21" s="1"/>
      <c r="L21" s="1"/>
      <c r="M21" s="1"/>
      <c r="N21" s="87"/>
      <c r="O21" s="87"/>
    </row>
    <row r="22" spans="1:15" ht="28.5">
      <c r="A22" s="163" t="s">
        <v>25</v>
      </c>
      <c r="B22" s="13" t="s">
        <v>26</v>
      </c>
      <c r="C22" s="14" t="s">
        <v>52</v>
      </c>
      <c r="D22" s="15" t="s">
        <v>27</v>
      </c>
      <c r="E22" s="13" t="s">
        <v>28</v>
      </c>
      <c r="F22" s="12">
        <v>1081.1400000000001</v>
      </c>
      <c r="G22" s="12">
        <f>G73</f>
        <v>7.5945</v>
      </c>
      <c r="H22" s="12">
        <f>F22*G22</f>
        <v>8210.7177300000003</v>
      </c>
      <c r="I22" s="19"/>
      <c r="J22" s="148"/>
      <c r="K22" s="1"/>
      <c r="L22" s="1"/>
      <c r="M22" s="1"/>
      <c r="N22" s="87"/>
      <c r="O22" s="87"/>
    </row>
    <row r="23" spans="1:15">
      <c r="A23" s="147"/>
      <c r="B23" s="160"/>
      <c r="C23" s="17"/>
      <c r="D23" s="18"/>
      <c r="E23" s="19"/>
      <c r="F23" s="20"/>
      <c r="G23" s="20"/>
      <c r="H23" s="20"/>
      <c r="I23" s="19"/>
      <c r="J23" s="148"/>
      <c r="K23" s="1"/>
      <c r="L23" s="1"/>
      <c r="M23" s="1"/>
      <c r="N23" s="87"/>
      <c r="O23" s="87"/>
    </row>
    <row r="24" spans="1:15">
      <c r="A24" s="164" t="s">
        <v>29</v>
      </c>
      <c r="B24" s="115"/>
      <c r="C24" s="115"/>
      <c r="D24" s="115"/>
      <c r="E24" s="115"/>
      <c r="F24" s="115"/>
      <c r="G24" s="115"/>
      <c r="H24" s="115"/>
      <c r="I24" s="136">
        <f>(I26+I31)*1.2907</f>
        <v>1153487.1245441088</v>
      </c>
      <c r="J24" s="165">
        <v>0.99299999999999999</v>
      </c>
      <c r="K24" s="1"/>
      <c r="L24" s="1"/>
      <c r="M24" s="1"/>
      <c r="N24" s="87"/>
      <c r="O24" s="87"/>
    </row>
    <row r="25" spans="1:15">
      <c r="A25" s="166"/>
      <c r="B25" s="77"/>
      <c r="C25" s="77"/>
      <c r="D25" s="77"/>
      <c r="E25" s="77"/>
      <c r="F25" s="77"/>
      <c r="G25" s="77"/>
      <c r="H25" s="77"/>
      <c r="I25" s="21"/>
      <c r="J25" s="148"/>
      <c r="K25" s="1"/>
      <c r="L25" s="1"/>
      <c r="M25" s="1"/>
      <c r="N25" s="87"/>
      <c r="O25" s="87"/>
    </row>
    <row r="26" spans="1:15">
      <c r="A26" s="167" t="s">
        <v>30</v>
      </c>
      <c r="B26" s="116"/>
      <c r="C26" s="116"/>
      <c r="D26" s="116"/>
      <c r="E26" s="116"/>
      <c r="F26" s="116"/>
      <c r="G26" s="116"/>
      <c r="H26" s="116"/>
      <c r="I26" s="42">
        <f>SUM(H27:H29)</f>
        <v>801416.40206999995</v>
      </c>
      <c r="J26" s="148"/>
      <c r="K26" s="1"/>
      <c r="L26" s="1"/>
      <c r="M26" s="1"/>
      <c r="N26" s="87"/>
      <c r="O26" s="87"/>
    </row>
    <row r="27" spans="1:15" ht="28.5">
      <c r="A27" s="168" t="s">
        <v>31</v>
      </c>
      <c r="B27" s="22" t="s">
        <v>26</v>
      </c>
      <c r="C27" s="22" t="s">
        <v>54</v>
      </c>
      <c r="D27" s="23" t="s">
        <v>80</v>
      </c>
      <c r="E27" s="22" t="s">
        <v>17</v>
      </c>
      <c r="F27" s="22">
        <v>1329.53</v>
      </c>
      <c r="G27" s="24">
        <f>G82</f>
        <v>14.678999999999998</v>
      </c>
      <c r="H27" s="12">
        <f>F27*G27</f>
        <v>19516.170869999998</v>
      </c>
      <c r="I27" s="76"/>
      <c r="J27" s="148"/>
      <c r="K27" s="1"/>
      <c r="L27" s="1"/>
      <c r="M27" s="1"/>
      <c r="N27" s="87"/>
      <c r="O27" s="87"/>
    </row>
    <row r="28" spans="1:15" ht="28.5">
      <c r="A28" s="169" t="s">
        <v>32</v>
      </c>
      <c r="B28" s="81" t="s">
        <v>19</v>
      </c>
      <c r="C28" s="81">
        <v>99814</v>
      </c>
      <c r="D28" s="10" t="s">
        <v>33</v>
      </c>
      <c r="E28" s="85" t="s">
        <v>17</v>
      </c>
      <c r="F28" s="81">
        <v>4659.16</v>
      </c>
      <c r="G28" s="26">
        <v>1.88</v>
      </c>
      <c r="H28" s="12">
        <f>G28*F28</f>
        <v>8759.2207999999991</v>
      </c>
      <c r="I28" s="25"/>
      <c r="J28" s="148"/>
      <c r="K28" s="1"/>
      <c r="L28" s="1"/>
      <c r="M28" s="1"/>
    </row>
    <row r="29" spans="1:15" ht="57">
      <c r="A29" s="169" t="s">
        <v>34</v>
      </c>
      <c r="B29" s="13" t="s">
        <v>19</v>
      </c>
      <c r="C29" s="14">
        <v>98547</v>
      </c>
      <c r="D29" s="10" t="s">
        <v>35</v>
      </c>
      <c r="E29" s="85" t="s">
        <v>17</v>
      </c>
      <c r="F29" s="12">
        <v>4659.16</v>
      </c>
      <c r="G29" s="12">
        <v>165.94</v>
      </c>
      <c r="H29" s="12">
        <f>F29*G29</f>
        <v>773141.01039999991</v>
      </c>
      <c r="I29" s="19"/>
      <c r="J29" s="148"/>
      <c r="K29" s="1"/>
      <c r="L29" s="1"/>
      <c r="M29" s="1"/>
    </row>
    <row r="30" spans="1:15">
      <c r="A30" s="170"/>
      <c r="B30" s="28"/>
      <c r="C30" s="17"/>
      <c r="D30" s="18"/>
      <c r="E30" s="19"/>
      <c r="F30" s="20"/>
      <c r="G30" s="20"/>
      <c r="H30" s="20"/>
      <c r="I30" s="19"/>
      <c r="J30" s="148"/>
      <c r="K30" s="1"/>
      <c r="L30" s="1"/>
      <c r="M30" s="1"/>
    </row>
    <row r="31" spans="1:15">
      <c r="A31" s="154" t="s">
        <v>67</v>
      </c>
      <c r="B31" s="117"/>
      <c r="C31" s="117"/>
      <c r="D31" s="117"/>
      <c r="E31" s="117"/>
      <c r="F31" s="117"/>
      <c r="G31" s="117"/>
      <c r="H31" s="117"/>
      <c r="I31" s="44">
        <f>SUM(H32:H34)</f>
        <v>92274.714800000002</v>
      </c>
      <c r="J31" s="148"/>
      <c r="K31" s="1"/>
      <c r="L31" s="1"/>
      <c r="M31" s="1"/>
    </row>
    <row r="32" spans="1:15" ht="42.75">
      <c r="A32" s="171" t="s">
        <v>36</v>
      </c>
      <c r="B32" s="29" t="s">
        <v>26</v>
      </c>
      <c r="C32" s="29" t="s">
        <v>55</v>
      </c>
      <c r="D32" s="30" t="s">
        <v>37</v>
      </c>
      <c r="E32" s="29" t="s">
        <v>40</v>
      </c>
      <c r="F32" s="29">
        <v>615.76</v>
      </c>
      <c r="G32" s="31">
        <f>G91</f>
        <v>10.484999999999999</v>
      </c>
      <c r="H32" s="12">
        <f>F32*G32</f>
        <v>6456.2435999999998</v>
      </c>
      <c r="I32" s="43"/>
      <c r="J32" s="148"/>
      <c r="K32" s="1"/>
      <c r="L32" s="86"/>
      <c r="M32" s="1"/>
    </row>
    <row r="33" spans="1:13" ht="57">
      <c r="A33" s="172" t="s">
        <v>38</v>
      </c>
      <c r="B33" s="81" t="s">
        <v>19</v>
      </c>
      <c r="C33" s="81">
        <v>94229</v>
      </c>
      <c r="D33" s="32" t="s">
        <v>39</v>
      </c>
      <c r="E33" s="81" t="s">
        <v>40</v>
      </c>
      <c r="F33" s="81">
        <v>307.88</v>
      </c>
      <c r="G33" s="81">
        <v>214.51</v>
      </c>
      <c r="H33" s="12">
        <f>F33*G33</f>
        <v>66043.338799999998</v>
      </c>
      <c r="I33" s="100"/>
      <c r="J33" s="148"/>
      <c r="K33" s="1"/>
      <c r="L33" s="86"/>
      <c r="M33" s="1"/>
    </row>
    <row r="34" spans="1:13" ht="42.75">
      <c r="A34" s="172" t="s">
        <v>41</v>
      </c>
      <c r="B34" s="81" t="s">
        <v>19</v>
      </c>
      <c r="C34" s="81">
        <v>94231</v>
      </c>
      <c r="D34" s="32" t="s">
        <v>42</v>
      </c>
      <c r="E34" s="81" t="s">
        <v>40</v>
      </c>
      <c r="F34" s="81">
        <v>307.88</v>
      </c>
      <c r="G34" s="81">
        <v>64.23</v>
      </c>
      <c r="H34" s="12">
        <f>F34*G34</f>
        <v>19775.132400000002</v>
      </c>
      <c r="I34" s="100"/>
      <c r="J34" s="148"/>
      <c r="K34" s="1"/>
      <c r="L34" s="1"/>
      <c r="M34" s="1"/>
    </row>
    <row r="35" spans="1:13">
      <c r="A35" s="173"/>
      <c r="B35" s="33"/>
      <c r="C35" s="33"/>
      <c r="D35" s="34"/>
      <c r="E35" s="33"/>
      <c r="F35" s="33"/>
      <c r="G35" s="33"/>
      <c r="H35" s="33"/>
      <c r="I35" s="19"/>
      <c r="J35" s="148"/>
      <c r="K35" s="1"/>
      <c r="L35" s="1"/>
      <c r="M35" s="1"/>
    </row>
    <row r="36" spans="1:13">
      <c r="A36" s="159"/>
      <c r="B36" s="160"/>
      <c r="C36" s="160"/>
      <c r="D36" s="160"/>
      <c r="E36" s="160"/>
      <c r="F36" s="160"/>
      <c r="G36" s="160"/>
      <c r="H36" s="160"/>
      <c r="I36" s="19"/>
      <c r="J36" s="148"/>
      <c r="K36" s="1"/>
      <c r="L36" s="1"/>
      <c r="M36" s="1"/>
    </row>
    <row r="37" spans="1:13">
      <c r="A37" s="174" t="s">
        <v>44</v>
      </c>
      <c r="B37" s="118"/>
      <c r="C37" s="118"/>
      <c r="D37" s="118"/>
      <c r="E37" s="118"/>
      <c r="F37" s="118"/>
      <c r="G37" s="118"/>
      <c r="H37" s="118"/>
      <c r="I37" s="48">
        <f>I17+I26+I31</f>
        <v>946603.18960999988</v>
      </c>
      <c r="J37" s="175">
        <f>J24+J15</f>
        <v>1</v>
      </c>
      <c r="K37" s="1"/>
      <c r="L37" s="1"/>
      <c r="M37" s="1"/>
    </row>
    <row r="38" spans="1:13">
      <c r="A38" s="176"/>
      <c r="B38" s="114"/>
      <c r="C38" s="114"/>
      <c r="D38" s="114"/>
      <c r="E38" s="114"/>
      <c r="F38" s="114"/>
      <c r="G38" s="114"/>
      <c r="H38" s="114"/>
      <c r="I38" s="114"/>
      <c r="J38" s="175"/>
      <c r="K38" s="1"/>
      <c r="L38" s="1"/>
      <c r="M38" s="1"/>
    </row>
    <row r="39" spans="1:13" ht="28.15" customHeight="1">
      <c r="A39" s="174" t="s">
        <v>85</v>
      </c>
      <c r="B39" s="118"/>
      <c r="C39" s="118"/>
      <c r="D39" s="118"/>
      <c r="E39" s="118"/>
      <c r="F39" s="118"/>
      <c r="G39" s="118"/>
      <c r="H39" s="118"/>
      <c r="I39" s="48">
        <f>I15+I24</f>
        <v>1221780.7368296268</v>
      </c>
      <c r="J39" s="175"/>
      <c r="K39" s="1"/>
      <c r="L39" s="1"/>
      <c r="M39" s="1"/>
    </row>
    <row r="40" spans="1:13" ht="52.5" customHeight="1" thickBot="1">
      <c r="A40" s="177" t="s">
        <v>86</v>
      </c>
      <c r="B40" s="178"/>
      <c r="C40" s="178"/>
      <c r="D40" s="178"/>
      <c r="E40" s="178"/>
      <c r="F40" s="178"/>
      <c r="G40" s="178"/>
      <c r="H40" s="178"/>
      <c r="I40" s="178"/>
      <c r="J40" s="179"/>
      <c r="K40" s="1"/>
      <c r="L40" s="1"/>
      <c r="M40" s="1"/>
    </row>
    <row r="41" spans="1:13" ht="72" customHeight="1">
      <c r="A41" s="180"/>
      <c r="B41" s="181"/>
      <c r="C41" s="181"/>
      <c r="D41" s="181"/>
      <c r="E41" s="181"/>
      <c r="F41" s="181"/>
      <c r="G41" s="181"/>
      <c r="H41" s="181"/>
      <c r="I41" s="181"/>
      <c r="J41" s="182"/>
      <c r="K41" s="1"/>
      <c r="L41" s="1"/>
      <c r="M41" s="1"/>
    </row>
    <row r="42" spans="1:13" ht="16.5" customHeight="1">
      <c r="A42" s="183"/>
      <c r="B42" s="137"/>
      <c r="C42" s="137"/>
      <c r="D42" s="61" t="s">
        <v>78</v>
      </c>
      <c r="E42" s="137"/>
      <c r="F42" s="137"/>
      <c r="G42" s="137"/>
      <c r="H42" s="137"/>
      <c r="I42" s="137"/>
      <c r="J42" s="184"/>
      <c r="K42" s="1"/>
      <c r="L42" s="1"/>
      <c r="M42" s="1"/>
    </row>
    <row r="43" spans="1:13" ht="15.75" customHeight="1">
      <c r="A43" s="183"/>
      <c r="B43" s="137"/>
      <c r="C43" s="137"/>
      <c r="D43" s="62" t="s">
        <v>87</v>
      </c>
      <c r="E43" s="137"/>
      <c r="F43" s="137"/>
      <c r="G43" s="137"/>
      <c r="H43" s="137"/>
      <c r="I43" s="137"/>
      <c r="J43" s="184"/>
      <c r="K43" s="1"/>
      <c r="L43" s="1"/>
      <c r="M43" s="1"/>
    </row>
    <row r="44" spans="1:13" ht="52.5" customHeight="1" thickBot="1">
      <c r="A44" s="185"/>
      <c r="B44" s="186"/>
      <c r="C44" s="186"/>
      <c r="D44" s="186"/>
      <c r="E44" s="186"/>
      <c r="F44" s="186"/>
      <c r="G44" s="186"/>
      <c r="H44" s="186"/>
      <c r="I44" s="186"/>
      <c r="J44" s="187"/>
      <c r="K44" s="1"/>
      <c r="L44" s="1"/>
      <c r="M44" s="1"/>
    </row>
    <row r="45" spans="1:13" ht="14.45" customHeight="1">
      <c r="A45" s="49"/>
      <c r="B45" s="49"/>
      <c r="C45" s="49"/>
      <c r="D45" s="49"/>
      <c r="E45" s="49"/>
      <c r="F45" s="49"/>
      <c r="G45" s="49"/>
      <c r="H45" s="49"/>
      <c r="I45" s="49"/>
      <c r="J45" s="49"/>
      <c r="K45" s="46"/>
      <c r="L45" s="45"/>
      <c r="M45" s="1"/>
    </row>
    <row r="46" spans="1:13">
      <c r="A46" s="49"/>
      <c r="B46" s="49"/>
      <c r="C46" s="49"/>
      <c r="D46" s="49"/>
      <c r="E46" s="49"/>
      <c r="F46" s="49"/>
      <c r="G46" s="49"/>
      <c r="H46" s="49"/>
      <c r="I46" s="49"/>
      <c r="J46" s="49"/>
      <c r="K46" s="46"/>
      <c r="L46" s="45"/>
      <c r="M46" s="1"/>
    </row>
    <row r="47" spans="1:13">
      <c r="A47" s="50"/>
      <c r="B47" s="47"/>
      <c r="C47" s="47"/>
      <c r="D47" s="47"/>
      <c r="E47" s="47"/>
      <c r="F47" s="47"/>
      <c r="G47" s="47"/>
      <c r="H47" s="47"/>
      <c r="I47" s="49"/>
      <c r="J47" s="49"/>
      <c r="K47" s="46"/>
      <c r="L47" s="45"/>
      <c r="M47" s="1"/>
    </row>
    <row r="48" spans="1:13">
      <c r="A48" s="50"/>
      <c r="B48" s="47"/>
      <c r="C48" s="47"/>
      <c r="D48" s="47"/>
      <c r="E48" s="47"/>
      <c r="F48" s="47"/>
      <c r="G48" s="47"/>
      <c r="H48" s="47"/>
      <c r="I48" s="47"/>
      <c r="J48" s="47"/>
      <c r="K48" s="46"/>
      <c r="L48" s="45"/>
      <c r="M48" s="1"/>
    </row>
    <row r="49" spans="1:13">
      <c r="A49" s="2"/>
      <c r="B49" s="3"/>
      <c r="C49" s="3"/>
      <c r="D49" s="3"/>
      <c r="E49" s="3"/>
      <c r="F49" s="3"/>
      <c r="G49" s="3"/>
      <c r="H49" s="3"/>
      <c r="I49" s="3"/>
      <c r="J49" s="3"/>
      <c r="K49" s="1"/>
      <c r="L49" s="1"/>
      <c r="M49" s="1"/>
    </row>
    <row r="50" spans="1:13">
      <c r="A50" s="119" t="s">
        <v>45</v>
      </c>
      <c r="B50" s="119"/>
      <c r="C50" s="119"/>
      <c r="D50" s="119"/>
      <c r="E50" s="119"/>
      <c r="F50" s="119"/>
      <c r="G50" s="119"/>
      <c r="H50" s="3"/>
      <c r="I50" s="3"/>
      <c r="J50" s="3"/>
      <c r="K50" s="1"/>
      <c r="L50" s="1"/>
      <c r="M50" s="1"/>
    </row>
    <row r="51" spans="1:13">
      <c r="A51" s="82"/>
      <c r="B51" s="27"/>
      <c r="C51" s="27"/>
      <c r="D51" s="27"/>
      <c r="E51" s="27"/>
      <c r="F51" s="27"/>
      <c r="G51" s="83"/>
      <c r="H51" s="3"/>
      <c r="I51" s="3"/>
      <c r="J51" s="3"/>
      <c r="K51" s="1"/>
      <c r="L51" s="1"/>
      <c r="M51" s="1"/>
    </row>
    <row r="52" spans="1:13">
      <c r="A52" s="16"/>
      <c r="B52" s="19"/>
      <c r="C52" s="19"/>
      <c r="D52" s="19"/>
      <c r="E52" s="19"/>
      <c r="F52" s="19"/>
      <c r="G52" s="80"/>
      <c r="H52" s="3"/>
      <c r="I52" s="3"/>
      <c r="J52" s="3"/>
      <c r="K52" s="1"/>
      <c r="L52" s="1"/>
      <c r="M52" s="1"/>
    </row>
    <row r="53" spans="1:13" ht="14.45" customHeight="1">
      <c r="A53" s="88" t="s">
        <v>45</v>
      </c>
      <c r="B53" s="88"/>
      <c r="C53" s="88"/>
      <c r="D53" s="88"/>
      <c r="E53" s="88"/>
      <c r="F53" s="88"/>
      <c r="G53" s="88"/>
      <c r="H53" s="3"/>
      <c r="I53" s="3"/>
      <c r="J53" s="3"/>
      <c r="K53" s="1"/>
      <c r="L53" s="1"/>
      <c r="M53" s="1"/>
    </row>
    <row r="54" spans="1:13">
      <c r="A54" s="84"/>
      <c r="B54" s="35"/>
      <c r="C54" s="35"/>
      <c r="D54" s="35"/>
      <c r="E54" s="35"/>
      <c r="F54" s="27"/>
      <c r="G54" s="83"/>
      <c r="H54" s="3"/>
      <c r="I54" s="3"/>
      <c r="J54" s="3"/>
      <c r="K54" s="1"/>
      <c r="L54" s="1"/>
      <c r="M54" s="1"/>
    </row>
    <row r="55" spans="1:13">
      <c r="A55" s="89" t="s">
        <v>46</v>
      </c>
      <c r="B55" s="89"/>
      <c r="C55" s="89" t="s">
        <v>4</v>
      </c>
      <c r="D55" s="89" t="s">
        <v>5</v>
      </c>
      <c r="E55" s="89" t="s">
        <v>6</v>
      </c>
      <c r="F55" s="98"/>
      <c r="G55" s="99"/>
      <c r="H55" s="3"/>
      <c r="I55" s="3"/>
      <c r="J55" s="3"/>
      <c r="K55" s="1"/>
      <c r="L55" s="1"/>
      <c r="M55" s="1"/>
    </row>
    <row r="56" spans="1:13">
      <c r="A56" s="89"/>
      <c r="B56" s="89"/>
      <c r="C56" s="89"/>
      <c r="D56" s="89"/>
      <c r="E56" s="89"/>
      <c r="F56" s="100"/>
      <c r="G56" s="101"/>
      <c r="H56" s="3"/>
      <c r="I56" s="3"/>
      <c r="J56" s="3"/>
      <c r="K56" s="1"/>
      <c r="L56" s="1"/>
      <c r="M56" s="1"/>
    </row>
    <row r="57" spans="1:13" ht="28.5">
      <c r="A57" s="104" t="s">
        <v>26</v>
      </c>
      <c r="B57" s="104"/>
      <c r="C57" s="9" t="s">
        <v>43</v>
      </c>
      <c r="D57" s="10" t="s">
        <v>53</v>
      </c>
      <c r="E57" s="85" t="s">
        <v>28</v>
      </c>
      <c r="F57" s="102"/>
      <c r="G57" s="103"/>
      <c r="H57" s="3"/>
      <c r="I57" s="3"/>
      <c r="J57" s="3"/>
      <c r="K57" s="1"/>
      <c r="L57" s="1"/>
      <c r="M57" s="1"/>
    </row>
    <row r="58" spans="1:13">
      <c r="A58" s="92"/>
      <c r="B58" s="93"/>
      <c r="C58" s="89" t="s">
        <v>47</v>
      </c>
      <c r="D58" s="89" t="s">
        <v>48</v>
      </c>
      <c r="E58" s="89" t="s">
        <v>6</v>
      </c>
      <c r="F58" s="89" t="s">
        <v>9</v>
      </c>
      <c r="G58" s="89" t="s">
        <v>10</v>
      </c>
      <c r="H58" s="3"/>
      <c r="I58" s="3"/>
      <c r="J58" s="3"/>
      <c r="K58" s="1"/>
      <c r="L58" s="1"/>
      <c r="M58" s="1"/>
    </row>
    <row r="59" spans="1:13">
      <c r="A59" s="94"/>
      <c r="B59" s="95"/>
      <c r="C59" s="89"/>
      <c r="D59" s="89"/>
      <c r="E59" s="89"/>
      <c r="F59" s="89"/>
      <c r="G59" s="89"/>
      <c r="H59" s="3"/>
      <c r="I59" s="3"/>
      <c r="J59" s="3"/>
      <c r="K59" s="1"/>
      <c r="L59" s="1"/>
      <c r="M59" s="1"/>
    </row>
    <row r="60" spans="1:13" ht="52.9" customHeight="1">
      <c r="A60" s="94"/>
      <c r="B60" s="95"/>
      <c r="C60" s="36">
        <v>0.5</v>
      </c>
      <c r="D60" s="10" t="s">
        <v>49</v>
      </c>
      <c r="E60" s="85" t="s">
        <v>50</v>
      </c>
      <c r="F60" s="85">
        <v>20.97</v>
      </c>
      <c r="G60" s="36">
        <f>F60*C60</f>
        <v>10.484999999999999</v>
      </c>
      <c r="H60" s="3"/>
      <c r="I60" s="3"/>
      <c r="J60" s="3"/>
      <c r="K60" s="1"/>
      <c r="L60" s="1"/>
      <c r="M60" s="1"/>
    </row>
    <row r="61" spans="1:13">
      <c r="A61" s="96"/>
      <c r="B61" s="97"/>
      <c r="C61" s="36"/>
      <c r="D61" s="10"/>
      <c r="E61" s="85"/>
      <c r="F61" s="85"/>
      <c r="G61" s="36">
        <f t="shared" ref="G61" si="0">F61*C61</f>
        <v>0</v>
      </c>
      <c r="H61" s="3"/>
      <c r="I61" s="3"/>
      <c r="J61" s="3"/>
      <c r="K61" s="1"/>
      <c r="L61" s="1"/>
      <c r="M61" s="1"/>
    </row>
    <row r="62" spans="1:13">
      <c r="A62" s="88" t="s">
        <v>51</v>
      </c>
      <c r="B62" s="88"/>
      <c r="C62" s="88"/>
      <c r="D62" s="88"/>
      <c r="E62" s="88"/>
      <c r="F62" s="88"/>
      <c r="G62" s="37">
        <f>SUM(G60:G61)</f>
        <v>10.484999999999999</v>
      </c>
      <c r="H62" s="3"/>
      <c r="I62" s="3"/>
      <c r="J62" s="3"/>
      <c r="K62" s="1"/>
      <c r="L62" s="1"/>
      <c r="M62" s="1"/>
    </row>
    <row r="63" spans="1:13">
      <c r="A63" s="16"/>
      <c r="B63" s="19"/>
      <c r="C63" s="19"/>
      <c r="D63" s="19"/>
      <c r="E63" s="19"/>
      <c r="F63" s="19"/>
      <c r="G63" s="80"/>
      <c r="H63" s="3"/>
      <c r="I63" s="3"/>
      <c r="J63" s="3"/>
      <c r="K63" s="1"/>
      <c r="L63" s="1"/>
      <c r="M63" s="1"/>
    </row>
    <row r="64" spans="1:13">
      <c r="A64" s="16"/>
      <c r="B64" s="19"/>
      <c r="C64" s="19"/>
      <c r="D64" s="19"/>
      <c r="E64" s="19"/>
      <c r="F64" s="19"/>
      <c r="G64" s="80"/>
      <c r="H64" s="3"/>
      <c r="I64" s="3"/>
      <c r="J64" s="3"/>
      <c r="K64" s="1"/>
      <c r="L64" s="1"/>
      <c r="M64" s="1"/>
    </row>
    <row r="65" spans="1:13">
      <c r="A65" s="89" t="s">
        <v>46</v>
      </c>
      <c r="B65" s="89"/>
      <c r="C65" s="89" t="s">
        <v>4</v>
      </c>
      <c r="D65" s="89" t="s">
        <v>5</v>
      </c>
      <c r="E65" s="89" t="s">
        <v>6</v>
      </c>
      <c r="F65" s="90"/>
      <c r="G65" s="90"/>
      <c r="H65" s="3"/>
      <c r="I65" s="3"/>
      <c r="J65" s="3"/>
      <c r="K65" s="1"/>
      <c r="L65" s="1"/>
      <c r="M65" s="1"/>
    </row>
    <row r="66" spans="1:13" ht="14.45" customHeight="1">
      <c r="A66" s="89"/>
      <c r="B66" s="89"/>
      <c r="C66" s="89"/>
      <c r="D66" s="89"/>
      <c r="E66" s="89"/>
      <c r="F66" s="90"/>
      <c r="G66" s="90"/>
      <c r="H66" s="3"/>
      <c r="I66" s="3"/>
      <c r="J66" s="3"/>
      <c r="K66" s="1"/>
      <c r="L66" s="1"/>
      <c r="M66" s="1"/>
    </row>
    <row r="67" spans="1:13" ht="28.5">
      <c r="A67" s="91" t="s">
        <v>26</v>
      </c>
      <c r="B67" s="91"/>
      <c r="C67" s="9" t="s">
        <v>52</v>
      </c>
      <c r="D67" s="10" t="str">
        <f>D22</f>
        <v xml:space="preserve">ENVERNIZAMENTO DA ÁREA RECUPERADA </v>
      </c>
      <c r="E67" s="85" t="s">
        <v>28</v>
      </c>
      <c r="F67" s="90"/>
      <c r="G67" s="90"/>
      <c r="H67" s="3"/>
      <c r="I67" s="3"/>
      <c r="J67" s="3"/>
      <c r="K67" s="1"/>
      <c r="L67" s="1"/>
      <c r="M67" s="1"/>
    </row>
    <row r="68" spans="1:13">
      <c r="A68" s="139"/>
      <c r="B68" s="38"/>
      <c r="C68" s="89" t="s">
        <v>47</v>
      </c>
      <c r="D68" s="89" t="s">
        <v>48</v>
      </c>
      <c r="E68" s="89" t="s">
        <v>6</v>
      </c>
      <c r="F68" s="89" t="s">
        <v>9</v>
      </c>
      <c r="G68" s="89" t="s">
        <v>10</v>
      </c>
      <c r="H68" s="3"/>
      <c r="I68" s="3"/>
      <c r="J68" s="3"/>
      <c r="K68" s="1"/>
      <c r="L68" s="1"/>
      <c r="M68" s="1"/>
    </row>
    <row r="69" spans="1:13">
      <c r="A69" s="139"/>
      <c r="B69" s="38"/>
      <c r="C69" s="89"/>
      <c r="D69" s="89"/>
      <c r="E69" s="89"/>
      <c r="F69" s="89"/>
      <c r="G69" s="89"/>
      <c r="H69" s="3"/>
      <c r="I69" s="3"/>
      <c r="J69" s="3"/>
      <c r="K69" s="1"/>
      <c r="L69" s="1"/>
      <c r="M69" s="1"/>
    </row>
    <row r="70" spans="1:13">
      <c r="A70" s="139"/>
      <c r="B70" s="38">
        <v>88310</v>
      </c>
      <c r="C70" s="39">
        <v>0.23</v>
      </c>
      <c r="D70" s="40" t="s">
        <v>56</v>
      </c>
      <c r="E70" s="85" t="s">
        <v>50</v>
      </c>
      <c r="F70" s="85">
        <v>21.34</v>
      </c>
      <c r="G70" s="36">
        <f>F70*C70</f>
        <v>4.9081999999999999</v>
      </c>
      <c r="H70" s="3"/>
      <c r="I70" s="3"/>
      <c r="J70" s="3"/>
      <c r="K70" s="1"/>
      <c r="L70" s="1"/>
      <c r="M70" s="1"/>
    </row>
    <row r="71" spans="1:13">
      <c r="A71" s="139"/>
      <c r="B71" s="38">
        <v>5318</v>
      </c>
      <c r="C71" s="39">
        <v>0.01</v>
      </c>
      <c r="D71" s="140" t="s">
        <v>57</v>
      </c>
      <c r="E71" s="85" t="s">
        <v>58</v>
      </c>
      <c r="F71" s="85">
        <v>13.3</v>
      </c>
      <c r="G71" s="36">
        <f t="shared" ref="G71:G72" si="1">F71*C71</f>
        <v>0.13300000000000001</v>
      </c>
      <c r="H71" s="3"/>
      <c r="I71" s="3"/>
      <c r="J71" s="3"/>
      <c r="K71" s="1"/>
      <c r="L71" s="1"/>
      <c r="M71" s="1"/>
    </row>
    <row r="72" spans="1:13" ht="13.5" customHeight="1">
      <c r="A72" s="139"/>
      <c r="B72" s="38" t="s">
        <v>59</v>
      </c>
      <c r="C72" s="39">
        <v>0.09</v>
      </c>
      <c r="D72" s="40" t="s">
        <v>60</v>
      </c>
      <c r="E72" s="85" t="s">
        <v>58</v>
      </c>
      <c r="F72" s="85">
        <v>28.37</v>
      </c>
      <c r="G72" s="36">
        <f t="shared" si="1"/>
        <v>2.5533000000000001</v>
      </c>
      <c r="H72" s="138"/>
      <c r="I72" s="113"/>
      <c r="J72" s="113"/>
      <c r="K72" s="1"/>
      <c r="L72" s="1"/>
      <c r="M72" s="1"/>
    </row>
    <row r="73" spans="1:13">
      <c r="A73" s="88" t="s">
        <v>51</v>
      </c>
      <c r="B73" s="88"/>
      <c r="C73" s="88"/>
      <c r="D73" s="88"/>
      <c r="E73" s="88"/>
      <c r="F73" s="88"/>
      <c r="G73" s="37">
        <f>SUM(G70:G72)</f>
        <v>7.5945</v>
      </c>
      <c r="H73" s="3"/>
      <c r="I73" s="3"/>
      <c r="J73" s="3"/>
      <c r="K73" s="1"/>
      <c r="L73" s="1"/>
      <c r="M73" s="1"/>
    </row>
    <row r="74" spans="1:13">
      <c r="A74" s="16"/>
      <c r="B74" s="19"/>
      <c r="C74" s="19"/>
      <c r="D74" s="19"/>
      <c r="E74" s="19"/>
      <c r="F74" s="19"/>
      <c r="G74" s="80"/>
      <c r="H74" s="3"/>
      <c r="I74" s="3"/>
      <c r="J74" s="3"/>
      <c r="K74" s="1"/>
      <c r="L74" s="1"/>
      <c r="M74" s="1"/>
    </row>
    <row r="75" spans="1:13">
      <c r="A75" s="16"/>
      <c r="B75" s="19"/>
      <c r="C75" s="19"/>
      <c r="D75" s="19"/>
      <c r="E75" s="19"/>
      <c r="F75" s="19"/>
      <c r="G75" s="80"/>
      <c r="H75" s="3"/>
      <c r="I75" s="3"/>
      <c r="J75" s="3"/>
      <c r="K75" s="1"/>
      <c r="L75" s="1"/>
      <c r="M75" s="1"/>
    </row>
    <row r="76" spans="1:13">
      <c r="A76" s="89" t="s">
        <v>46</v>
      </c>
      <c r="B76" s="89"/>
      <c r="C76" s="89" t="s">
        <v>4</v>
      </c>
      <c r="D76" s="89" t="s">
        <v>5</v>
      </c>
      <c r="E76" s="89" t="s">
        <v>6</v>
      </c>
      <c r="F76" s="90"/>
      <c r="G76" s="90"/>
      <c r="H76" s="3"/>
      <c r="I76" s="3"/>
      <c r="J76" s="3"/>
      <c r="K76" s="1"/>
      <c r="L76" s="1"/>
      <c r="M76" s="1"/>
    </row>
    <row r="77" spans="1:13">
      <c r="A77" s="89"/>
      <c r="B77" s="89"/>
      <c r="C77" s="89"/>
      <c r="D77" s="89"/>
      <c r="E77" s="89"/>
      <c r="F77" s="90"/>
      <c r="G77" s="90"/>
      <c r="H77" s="3"/>
      <c r="I77" s="3"/>
      <c r="J77" s="3"/>
      <c r="K77" s="1"/>
      <c r="L77" s="1"/>
      <c r="M77" s="1"/>
    </row>
    <row r="78" spans="1:13" ht="28.5">
      <c r="A78" s="91" t="s">
        <v>26</v>
      </c>
      <c r="B78" s="91"/>
      <c r="C78" s="9" t="s">
        <v>54</v>
      </c>
      <c r="D78" s="10" t="str">
        <f>D27</f>
        <v xml:space="preserve">REMOÇÃO DA IMPERMEBILIZAÇÃO EXISTENTE </v>
      </c>
      <c r="E78" s="85" t="s">
        <v>28</v>
      </c>
      <c r="F78" s="90"/>
      <c r="G78" s="90"/>
      <c r="H78" s="3"/>
      <c r="I78" s="3"/>
      <c r="J78" s="3"/>
      <c r="K78" s="1"/>
      <c r="L78" s="1"/>
      <c r="M78" s="1"/>
    </row>
    <row r="79" spans="1:13">
      <c r="A79" s="139"/>
      <c r="B79" s="38"/>
      <c r="C79" s="89" t="s">
        <v>47</v>
      </c>
      <c r="D79" s="89" t="s">
        <v>48</v>
      </c>
      <c r="E79" s="89" t="s">
        <v>6</v>
      </c>
      <c r="F79" s="89" t="s">
        <v>9</v>
      </c>
      <c r="G79" s="89" t="s">
        <v>10</v>
      </c>
      <c r="H79" s="3"/>
      <c r="I79" s="3"/>
      <c r="J79" s="3"/>
      <c r="K79" s="1"/>
      <c r="L79" s="1"/>
      <c r="M79" s="1"/>
    </row>
    <row r="80" spans="1:13">
      <c r="A80" s="139"/>
      <c r="B80" s="38"/>
      <c r="C80" s="89"/>
      <c r="D80" s="89"/>
      <c r="E80" s="89"/>
      <c r="F80" s="89"/>
      <c r="G80" s="89"/>
      <c r="H80" s="3"/>
      <c r="I80" s="3"/>
      <c r="J80" s="3"/>
      <c r="K80" s="1"/>
      <c r="L80" s="1"/>
      <c r="M80" s="1"/>
    </row>
    <row r="81" spans="1:13">
      <c r="A81" s="139"/>
      <c r="B81" s="38">
        <v>88316</v>
      </c>
      <c r="C81" s="39">
        <v>0.7</v>
      </c>
      <c r="D81" s="40" t="s">
        <v>49</v>
      </c>
      <c r="E81" s="85" t="s">
        <v>50</v>
      </c>
      <c r="F81" s="85">
        <v>20.97</v>
      </c>
      <c r="G81" s="36">
        <f>F81*C81</f>
        <v>14.678999999999998</v>
      </c>
      <c r="H81" s="3"/>
      <c r="I81" s="3"/>
      <c r="J81" s="3"/>
      <c r="K81" s="1"/>
      <c r="L81" s="1"/>
      <c r="M81" s="1"/>
    </row>
    <row r="82" spans="1:13">
      <c r="A82" s="88" t="s">
        <v>51</v>
      </c>
      <c r="B82" s="88"/>
      <c r="C82" s="88"/>
      <c r="D82" s="88"/>
      <c r="E82" s="88"/>
      <c r="F82" s="88"/>
      <c r="G82" s="37">
        <f>SUM(G81:G81)</f>
        <v>14.678999999999998</v>
      </c>
      <c r="H82" s="3"/>
      <c r="I82" s="3"/>
      <c r="J82" s="3"/>
      <c r="K82" s="1"/>
      <c r="L82" s="1"/>
      <c r="M82" s="1"/>
    </row>
    <row r="83" spans="1:13">
      <c r="A83" s="16"/>
      <c r="B83" s="19"/>
      <c r="C83" s="19"/>
      <c r="D83" s="19"/>
      <c r="E83" s="19"/>
      <c r="F83" s="19"/>
      <c r="G83" s="80"/>
      <c r="H83" s="3"/>
      <c r="I83" s="3"/>
      <c r="J83" s="3"/>
      <c r="K83" s="1"/>
      <c r="L83" s="1"/>
      <c r="M83" s="1"/>
    </row>
    <row r="84" spans="1:13">
      <c r="A84" s="16"/>
      <c r="B84" s="19"/>
      <c r="C84" s="19"/>
      <c r="D84" s="19"/>
      <c r="E84" s="19"/>
      <c r="F84" s="19"/>
      <c r="G84" s="80"/>
      <c r="H84" s="3"/>
      <c r="I84" s="3"/>
      <c r="J84" s="3"/>
      <c r="K84" s="1"/>
      <c r="L84" s="1"/>
      <c r="M84" s="1"/>
    </row>
    <row r="85" spans="1:13">
      <c r="A85" s="89" t="s">
        <v>46</v>
      </c>
      <c r="B85" s="89"/>
      <c r="C85" s="89" t="s">
        <v>4</v>
      </c>
      <c r="D85" s="89" t="s">
        <v>5</v>
      </c>
      <c r="E85" s="89" t="s">
        <v>6</v>
      </c>
      <c r="F85" s="90"/>
      <c r="G85" s="90"/>
      <c r="H85" s="3"/>
      <c r="I85" s="3"/>
      <c r="J85" s="3"/>
      <c r="K85" s="1"/>
      <c r="L85" s="1"/>
      <c r="M85" s="1"/>
    </row>
    <row r="86" spans="1:13">
      <c r="A86" s="89"/>
      <c r="B86" s="89"/>
      <c r="C86" s="89"/>
      <c r="D86" s="89"/>
      <c r="E86" s="89"/>
      <c r="F86" s="90"/>
      <c r="G86" s="90"/>
      <c r="H86" s="3"/>
      <c r="I86" s="3"/>
      <c r="J86" s="3"/>
      <c r="K86" s="1"/>
      <c r="L86" s="1"/>
      <c r="M86" s="1"/>
    </row>
    <row r="87" spans="1:13" ht="42.75">
      <c r="A87" s="91" t="s">
        <v>26</v>
      </c>
      <c r="B87" s="91"/>
      <c r="C87" s="9" t="s">
        <v>55</v>
      </c>
      <c r="D87" s="10" t="str">
        <f>D32</f>
        <v xml:space="preserve">RETIRADA DE RUFOS E CALHAS EXISTENTES SEM CONDIÇÕES DE REAPROVEITAMENTO </v>
      </c>
      <c r="E87" s="85" t="s">
        <v>28</v>
      </c>
      <c r="F87" s="90"/>
      <c r="G87" s="90"/>
      <c r="H87" s="3"/>
      <c r="I87" s="3"/>
      <c r="J87" s="3"/>
      <c r="K87" s="1"/>
      <c r="L87" s="1"/>
      <c r="M87" s="1"/>
    </row>
    <row r="88" spans="1:13">
      <c r="A88" s="139"/>
      <c r="B88" s="38"/>
      <c r="C88" s="89" t="s">
        <v>47</v>
      </c>
      <c r="D88" s="89" t="s">
        <v>48</v>
      </c>
      <c r="E88" s="89" t="s">
        <v>6</v>
      </c>
      <c r="F88" s="89" t="s">
        <v>9</v>
      </c>
      <c r="G88" s="89" t="s">
        <v>10</v>
      </c>
      <c r="H88" s="3"/>
      <c r="I88" s="3"/>
      <c r="J88" s="3"/>
      <c r="K88" s="1"/>
      <c r="L88" s="1"/>
      <c r="M88" s="1"/>
    </row>
    <row r="89" spans="1:13">
      <c r="A89" s="139"/>
      <c r="B89" s="38"/>
      <c r="C89" s="89"/>
      <c r="D89" s="89"/>
      <c r="E89" s="89"/>
      <c r="F89" s="89"/>
      <c r="G89" s="89"/>
      <c r="H89" s="3"/>
      <c r="I89" s="3"/>
      <c r="J89" s="3"/>
      <c r="K89" s="1"/>
      <c r="L89" s="1"/>
      <c r="M89" s="1"/>
    </row>
    <row r="90" spans="1:13">
      <c r="A90" s="139"/>
      <c r="B90" s="38">
        <v>88316</v>
      </c>
      <c r="C90" s="39">
        <v>0.5</v>
      </c>
      <c r="D90" s="40" t="s">
        <v>49</v>
      </c>
      <c r="E90" s="85" t="s">
        <v>50</v>
      </c>
      <c r="F90" s="85">
        <v>20.97</v>
      </c>
      <c r="G90" s="36">
        <f>F90*C90</f>
        <v>10.484999999999999</v>
      </c>
      <c r="H90" s="3"/>
      <c r="I90" s="3"/>
      <c r="J90" s="3"/>
      <c r="K90" s="1"/>
      <c r="L90" s="1"/>
      <c r="M90" s="1"/>
    </row>
    <row r="91" spans="1:13">
      <c r="A91" s="88" t="s">
        <v>51</v>
      </c>
      <c r="B91" s="88"/>
      <c r="C91" s="88"/>
      <c r="D91" s="88"/>
      <c r="E91" s="88"/>
      <c r="F91" s="88"/>
      <c r="G91" s="37">
        <f>SUM(G90:G90)</f>
        <v>10.484999999999999</v>
      </c>
      <c r="H91" s="3"/>
      <c r="I91" s="3"/>
      <c r="J91" s="3"/>
      <c r="K91" s="1"/>
      <c r="L91" s="1"/>
      <c r="M91" s="1"/>
    </row>
    <row r="92" spans="1:13">
      <c r="A92" s="2"/>
      <c r="B92" s="3"/>
      <c r="C92" s="3"/>
      <c r="D92" s="3"/>
      <c r="E92" s="3"/>
      <c r="F92" s="3"/>
      <c r="G92" s="3"/>
      <c r="H92" s="3"/>
      <c r="I92" s="3"/>
      <c r="J92" s="3"/>
      <c r="K92" s="1"/>
      <c r="L92" s="1"/>
      <c r="M92" s="1"/>
    </row>
    <row r="93" spans="1:13">
      <c r="M93" s="1"/>
    </row>
    <row r="94" spans="1:13">
      <c r="D94" s="60"/>
      <c r="M94" s="1"/>
    </row>
    <row r="95" spans="1:13">
      <c r="D95" s="60"/>
      <c r="M95" s="1"/>
    </row>
    <row r="96" spans="1:13">
      <c r="D96" s="61" t="s">
        <v>78</v>
      </c>
      <c r="M96" s="1"/>
    </row>
    <row r="97" spans="4:13">
      <c r="D97" s="62" t="s">
        <v>79</v>
      </c>
      <c r="M97" s="1"/>
    </row>
    <row r="98" spans="4:13">
      <c r="D98" s="60"/>
      <c r="M98" s="1"/>
    </row>
    <row r="99" spans="4:13">
      <c r="M99" s="1"/>
    </row>
    <row r="100" spans="4:13">
      <c r="M100" s="1"/>
    </row>
    <row r="101" spans="4:13">
      <c r="M101" s="1"/>
    </row>
    <row r="102" spans="4:13">
      <c r="M102" s="1"/>
    </row>
  </sheetData>
  <mergeCells count="82">
    <mergeCell ref="H72:J72"/>
    <mergeCell ref="A17:H17"/>
    <mergeCell ref="A38:I38"/>
    <mergeCell ref="J37:J39"/>
    <mergeCell ref="A24:H24"/>
    <mergeCell ref="A26:H26"/>
    <mergeCell ref="A31:H31"/>
    <mergeCell ref="A39:H39"/>
    <mergeCell ref="I33:I34"/>
    <mergeCell ref="A50:G50"/>
    <mergeCell ref="A37:H37"/>
    <mergeCell ref="G58:G59"/>
    <mergeCell ref="A53:G53"/>
    <mergeCell ref="A55:B56"/>
    <mergeCell ref="C55:C56"/>
    <mergeCell ref="A6:F6"/>
    <mergeCell ref="G6:J6"/>
    <mergeCell ref="A40:J40"/>
    <mergeCell ref="A1:J1"/>
    <mergeCell ref="A2:J2"/>
    <mergeCell ref="A3:J3"/>
    <mergeCell ref="A5:F5"/>
    <mergeCell ref="G5:J5"/>
    <mergeCell ref="A7:F7"/>
    <mergeCell ref="G7:J7"/>
    <mergeCell ref="A8:F8"/>
    <mergeCell ref="G8:J8"/>
    <mergeCell ref="A10:J10"/>
    <mergeCell ref="F12:F13"/>
    <mergeCell ref="G12:J12"/>
    <mergeCell ref="A15:H15"/>
    <mergeCell ref="A12:A13"/>
    <mergeCell ref="B12:B13"/>
    <mergeCell ref="C12:C13"/>
    <mergeCell ref="D12:D13"/>
    <mergeCell ref="E12:E13"/>
    <mergeCell ref="D55:D56"/>
    <mergeCell ref="E55:E56"/>
    <mergeCell ref="F55:G57"/>
    <mergeCell ref="A57:B57"/>
    <mergeCell ref="A62:F62"/>
    <mergeCell ref="A58:B61"/>
    <mergeCell ref="C58:C59"/>
    <mergeCell ref="D58:D59"/>
    <mergeCell ref="E58:E59"/>
    <mergeCell ref="F58:F59"/>
    <mergeCell ref="A73:F73"/>
    <mergeCell ref="A65:B66"/>
    <mergeCell ref="C65:C66"/>
    <mergeCell ref="D65:D66"/>
    <mergeCell ref="E65:E66"/>
    <mergeCell ref="F65:G67"/>
    <mergeCell ref="A67:B67"/>
    <mergeCell ref="C68:C69"/>
    <mergeCell ref="D68:D69"/>
    <mergeCell ref="E68:E69"/>
    <mergeCell ref="F68:F69"/>
    <mergeCell ref="G68:G69"/>
    <mergeCell ref="A82:F82"/>
    <mergeCell ref="A76:B77"/>
    <mergeCell ref="C76:C77"/>
    <mergeCell ref="D76:D77"/>
    <mergeCell ref="E76:E77"/>
    <mergeCell ref="F76:G78"/>
    <mergeCell ref="A78:B78"/>
    <mergeCell ref="C79:C80"/>
    <mergeCell ref="D79:D80"/>
    <mergeCell ref="E79:E80"/>
    <mergeCell ref="F79:F80"/>
    <mergeCell ref="G79:G80"/>
    <mergeCell ref="A91:F91"/>
    <mergeCell ref="A85:B86"/>
    <mergeCell ref="C85:C86"/>
    <mergeCell ref="D85:D86"/>
    <mergeCell ref="E85:E86"/>
    <mergeCell ref="F85:G87"/>
    <mergeCell ref="A87:B87"/>
    <mergeCell ref="C88:C89"/>
    <mergeCell ref="D88:D89"/>
    <mergeCell ref="E88:E89"/>
    <mergeCell ref="F88:F89"/>
    <mergeCell ref="G88:G89"/>
  </mergeCells>
  <conditionalFormatting sqref="B29 B18 B20:B22">
    <cfRule type="containsBlanks" dxfId="0" priority="4">
      <formula>LEN(TRIM(B18))=0</formula>
    </cfRule>
  </conditionalFormatting>
  <pageMargins left="0.51181102362204722" right="0.51181102362204722" top="0.78740157480314965" bottom="0.78740157480314965" header="0.31496062992125984" footer="0.31496062992125984"/>
  <pageSetup paperSize="9" scale="49" orientation="portrait" r:id="rId1"/>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sheetPr>
    <pageSetUpPr fitToPage="1"/>
  </sheetPr>
  <dimension ref="A1:Q18"/>
  <sheetViews>
    <sheetView view="pageBreakPreview" zoomScale="60" workbookViewId="0">
      <selection activeCell="J18" sqref="J18"/>
    </sheetView>
  </sheetViews>
  <sheetFormatPr defaultRowHeight="15"/>
  <cols>
    <col min="1" max="1" width="5.5703125" bestFit="1" customWidth="1"/>
    <col min="3" max="3" width="7" customWidth="1"/>
    <col min="4" max="4" width="14.140625" customWidth="1"/>
    <col min="5" max="5" width="7.42578125" customWidth="1"/>
    <col min="6" max="6" width="12.7109375" customWidth="1"/>
    <col min="7" max="7" width="12.5703125" customWidth="1"/>
    <col min="8" max="8" width="12.7109375" customWidth="1"/>
    <col min="9" max="9" width="12.28515625" customWidth="1"/>
    <col min="10" max="10" width="14.42578125" customWidth="1"/>
    <col min="11" max="11" width="14.85546875" customWidth="1"/>
    <col min="12" max="12" width="14.5703125" customWidth="1"/>
    <col min="13" max="13" width="14.7109375" customWidth="1"/>
    <col min="14" max="14" width="14.5703125" customWidth="1"/>
    <col min="15" max="15" width="14.7109375" customWidth="1"/>
    <col min="16" max="16" width="16.5703125" customWidth="1"/>
    <col min="17" max="17" width="15.7109375" customWidth="1"/>
  </cols>
  <sheetData>
    <row r="1" spans="1:17" ht="15.75" thickBot="1"/>
    <row r="2" spans="1:17">
      <c r="A2" s="131" t="s">
        <v>68</v>
      </c>
      <c r="B2" s="132" t="s">
        <v>48</v>
      </c>
      <c r="C2" s="132"/>
      <c r="D2" s="132" t="s">
        <v>69</v>
      </c>
      <c r="E2" s="132" t="s">
        <v>70</v>
      </c>
      <c r="F2" s="129" t="s">
        <v>77</v>
      </c>
      <c r="G2" s="129"/>
      <c r="H2" s="129"/>
      <c r="I2" s="129"/>
      <c r="J2" s="129"/>
      <c r="K2" s="129"/>
      <c r="L2" s="129"/>
      <c r="M2" s="129"/>
      <c r="N2" s="129"/>
      <c r="O2" s="129"/>
      <c r="P2" s="129"/>
      <c r="Q2" s="130"/>
    </row>
    <row r="3" spans="1:17">
      <c r="A3" s="125"/>
      <c r="B3" s="126"/>
      <c r="C3" s="126"/>
      <c r="D3" s="126"/>
      <c r="E3" s="126"/>
      <c r="F3" s="51">
        <v>1</v>
      </c>
      <c r="G3" s="51">
        <v>2</v>
      </c>
      <c r="H3" s="51">
        <v>3</v>
      </c>
      <c r="I3" s="51">
        <v>4</v>
      </c>
      <c r="J3" s="51">
        <v>5</v>
      </c>
      <c r="K3" s="51">
        <v>6</v>
      </c>
      <c r="L3" s="51">
        <v>7</v>
      </c>
      <c r="M3" s="51">
        <v>8</v>
      </c>
      <c r="N3" s="51">
        <v>9</v>
      </c>
      <c r="O3" s="51">
        <v>10</v>
      </c>
      <c r="P3" s="51">
        <v>11</v>
      </c>
      <c r="Q3" s="65">
        <v>12</v>
      </c>
    </row>
    <row r="4" spans="1:17">
      <c r="A4" s="134">
        <v>1</v>
      </c>
      <c r="B4" s="127" t="s">
        <v>75</v>
      </c>
      <c r="C4" s="127"/>
      <c r="D4" s="128">
        <f>ORÇAMENTO!I15</f>
        <v>68293.612285518</v>
      </c>
      <c r="E4" s="133">
        <f>ORÇAMENTO!J15</f>
        <v>7.0000000000000001E-3</v>
      </c>
      <c r="F4" s="52">
        <v>0.25</v>
      </c>
      <c r="G4" s="52">
        <v>0.25</v>
      </c>
      <c r="H4" s="52">
        <v>0.25</v>
      </c>
      <c r="I4" s="52">
        <v>0.25</v>
      </c>
      <c r="J4" s="53"/>
      <c r="K4" s="53"/>
      <c r="L4" s="53"/>
      <c r="M4" s="53"/>
      <c r="N4" s="53"/>
      <c r="O4" s="53"/>
      <c r="P4" s="53"/>
      <c r="Q4" s="66"/>
    </row>
    <row r="5" spans="1:17">
      <c r="A5" s="134"/>
      <c r="B5" s="127"/>
      <c r="C5" s="127"/>
      <c r="D5" s="128"/>
      <c r="E5" s="133"/>
      <c r="F5" s="54">
        <f>((D4*25)/100)</f>
        <v>17073.4030713795</v>
      </c>
      <c r="G5" s="54">
        <f>((D4*25)/100)</f>
        <v>17073.4030713795</v>
      </c>
      <c r="H5" s="54">
        <f>((D4*25)/100)</f>
        <v>17073.4030713795</v>
      </c>
      <c r="I5" s="54">
        <f>((D4*25)/100)</f>
        <v>17073.4030713795</v>
      </c>
      <c r="J5" s="55"/>
      <c r="K5" s="55"/>
      <c r="L5" s="55"/>
      <c r="M5" s="55"/>
      <c r="N5" s="55"/>
      <c r="O5" s="55"/>
      <c r="P5" s="55"/>
      <c r="Q5" s="67"/>
    </row>
    <row r="6" spans="1:17">
      <c r="A6" s="134">
        <v>2</v>
      </c>
      <c r="B6" s="127" t="s">
        <v>76</v>
      </c>
      <c r="C6" s="127"/>
      <c r="D6" s="128">
        <f>ORÇAMENTO!I24</f>
        <v>1153487.1245441088</v>
      </c>
      <c r="E6" s="133">
        <f>ORÇAMENTO!J24</f>
        <v>0.99299999999999999</v>
      </c>
      <c r="F6" s="52"/>
      <c r="G6" s="52"/>
      <c r="H6" s="52"/>
      <c r="I6" s="53"/>
      <c r="J6" s="52">
        <v>0.125</v>
      </c>
      <c r="K6" s="52">
        <v>0.125</v>
      </c>
      <c r="L6" s="52">
        <v>0.125</v>
      </c>
      <c r="M6" s="52">
        <v>0.125</v>
      </c>
      <c r="N6" s="52">
        <v>0.125</v>
      </c>
      <c r="O6" s="52">
        <v>0.125</v>
      </c>
      <c r="P6" s="52">
        <v>0.125</v>
      </c>
      <c r="Q6" s="68">
        <v>0.125</v>
      </c>
    </row>
    <row r="7" spans="1:17">
      <c r="A7" s="134"/>
      <c r="B7" s="127"/>
      <c r="C7" s="127"/>
      <c r="D7" s="128"/>
      <c r="E7" s="133"/>
      <c r="F7" s="52"/>
      <c r="G7" s="52"/>
      <c r="H7" s="52"/>
      <c r="I7" s="55"/>
      <c r="J7" s="56">
        <f>((D6*12.5)/100)</f>
        <v>144185.89056801359</v>
      </c>
      <c r="K7" s="56">
        <f>((D6*12.5)/100)</f>
        <v>144185.89056801359</v>
      </c>
      <c r="L7" s="56">
        <f>((D6*12.5)/100)</f>
        <v>144185.89056801359</v>
      </c>
      <c r="M7" s="56">
        <f>((D6*12.5)/100)</f>
        <v>144185.89056801359</v>
      </c>
      <c r="N7" s="56">
        <f>((D6*12.5)/100)</f>
        <v>144185.89056801359</v>
      </c>
      <c r="O7" s="56">
        <f>((D6*12.5)/100)</f>
        <v>144185.89056801359</v>
      </c>
      <c r="P7" s="56">
        <f>((D6*12.5)/100)</f>
        <v>144185.89056801359</v>
      </c>
      <c r="Q7" s="69">
        <f>((D6*12.5)/100)</f>
        <v>144185.89056801359</v>
      </c>
    </row>
    <row r="8" spans="1:17">
      <c r="A8" s="70"/>
      <c r="B8" s="71"/>
      <c r="C8" s="71"/>
      <c r="D8" s="71"/>
      <c r="E8" s="71"/>
      <c r="F8" s="71"/>
      <c r="G8" s="71"/>
      <c r="H8" s="71"/>
      <c r="I8" s="71"/>
      <c r="J8" s="71"/>
      <c r="K8" s="71"/>
      <c r="L8" s="71"/>
      <c r="M8" s="71"/>
      <c r="N8" s="71"/>
      <c r="O8" s="71"/>
      <c r="P8" s="71"/>
      <c r="Q8" s="72"/>
    </row>
    <row r="9" spans="1:17">
      <c r="A9" s="125" t="s">
        <v>71</v>
      </c>
      <c r="B9" s="126"/>
      <c r="C9" s="126"/>
      <c r="D9" s="126"/>
      <c r="E9" s="126"/>
      <c r="F9" s="57">
        <f>E4/4</f>
        <v>1.75E-3</v>
      </c>
      <c r="G9" s="57">
        <f>E4/4</f>
        <v>1.75E-3</v>
      </c>
      <c r="H9" s="57">
        <f>E4/4</f>
        <v>1.75E-3</v>
      </c>
      <c r="I9" s="57">
        <f>E4/4</f>
        <v>1.75E-3</v>
      </c>
      <c r="J9" s="57">
        <f>$E6/8</f>
        <v>0.124125</v>
      </c>
      <c r="K9" s="57">
        <f t="shared" ref="K9:Q9" si="0">$E6/8</f>
        <v>0.124125</v>
      </c>
      <c r="L9" s="57">
        <f t="shared" si="0"/>
        <v>0.124125</v>
      </c>
      <c r="M9" s="57">
        <f t="shared" si="0"/>
        <v>0.124125</v>
      </c>
      <c r="N9" s="57">
        <f t="shared" si="0"/>
        <v>0.124125</v>
      </c>
      <c r="O9" s="57">
        <f t="shared" si="0"/>
        <v>0.124125</v>
      </c>
      <c r="P9" s="57">
        <f t="shared" si="0"/>
        <v>0.124125</v>
      </c>
      <c r="Q9" s="73">
        <f t="shared" si="0"/>
        <v>0.124125</v>
      </c>
    </row>
    <row r="10" spans="1:17">
      <c r="A10" s="125" t="s">
        <v>72</v>
      </c>
      <c r="B10" s="126"/>
      <c r="C10" s="126"/>
      <c r="D10" s="126"/>
      <c r="E10" s="126"/>
      <c r="F10" s="57">
        <f>F9</f>
        <v>1.75E-3</v>
      </c>
      <c r="G10" s="57">
        <f>F10+G9</f>
        <v>3.5000000000000001E-3</v>
      </c>
      <c r="H10" s="57">
        <f>G10+H9</f>
        <v>5.2500000000000003E-3</v>
      </c>
      <c r="I10" s="57">
        <f>H10+I9</f>
        <v>7.0000000000000001E-3</v>
      </c>
      <c r="J10" s="57">
        <f>I10+J9</f>
        <v>0.13112499999999999</v>
      </c>
      <c r="K10" s="57">
        <f t="shared" ref="K10:Q10" si="1">J10+K9</f>
        <v>0.25524999999999998</v>
      </c>
      <c r="L10" s="57">
        <f t="shared" si="1"/>
        <v>0.37937499999999996</v>
      </c>
      <c r="M10" s="57">
        <f t="shared" si="1"/>
        <v>0.50349999999999995</v>
      </c>
      <c r="N10" s="57">
        <f t="shared" si="1"/>
        <v>0.62762499999999999</v>
      </c>
      <c r="O10" s="57">
        <f t="shared" si="1"/>
        <v>0.75175000000000003</v>
      </c>
      <c r="P10" s="57">
        <f t="shared" si="1"/>
        <v>0.87587500000000007</v>
      </c>
      <c r="Q10" s="73">
        <f t="shared" si="1"/>
        <v>1</v>
      </c>
    </row>
    <row r="11" spans="1:17">
      <c r="A11" s="125" t="s">
        <v>73</v>
      </c>
      <c r="B11" s="126"/>
      <c r="C11" s="126"/>
      <c r="D11" s="126"/>
      <c r="E11" s="126"/>
      <c r="F11" s="58">
        <f>F5</f>
        <v>17073.4030713795</v>
      </c>
      <c r="G11" s="58">
        <f t="shared" ref="G11:I11" si="2">G5</f>
        <v>17073.4030713795</v>
      </c>
      <c r="H11" s="58">
        <f t="shared" si="2"/>
        <v>17073.4030713795</v>
      </c>
      <c r="I11" s="58">
        <f t="shared" si="2"/>
        <v>17073.4030713795</v>
      </c>
      <c r="J11" s="59">
        <f>J7</f>
        <v>144185.89056801359</v>
      </c>
      <c r="K11" s="59">
        <f t="shared" ref="K11:Q11" si="3">K7</f>
        <v>144185.89056801359</v>
      </c>
      <c r="L11" s="59">
        <f t="shared" si="3"/>
        <v>144185.89056801359</v>
      </c>
      <c r="M11" s="59">
        <f t="shared" si="3"/>
        <v>144185.89056801359</v>
      </c>
      <c r="N11" s="59">
        <f t="shared" si="3"/>
        <v>144185.89056801359</v>
      </c>
      <c r="O11" s="59">
        <f t="shared" si="3"/>
        <v>144185.89056801359</v>
      </c>
      <c r="P11" s="59">
        <f t="shared" si="3"/>
        <v>144185.89056801359</v>
      </c>
      <c r="Q11" s="74">
        <f t="shared" si="3"/>
        <v>144185.89056801359</v>
      </c>
    </row>
    <row r="12" spans="1:17">
      <c r="A12" s="125" t="s">
        <v>74</v>
      </c>
      <c r="B12" s="126"/>
      <c r="C12" s="126"/>
      <c r="D12" s="126"/>
      <c r="E12" s="126"/>
      <c r="F12" s="58">
        <f>F11</f>
        <v>17073.4030713795</v>
      </c>
      <c r="G12" s="58">
        <f>F12+G11</f>
        <v>34146.806142759</v>
      </c>
      <c r="H12" s="58">
        <f t="shared" ref="H12:Q12" si="4">G12+H11</f>
        <v>51220.2092141385</v>
      </c>
      <c r="I12" s="58">
        <f t="shared" si="4"/>
        <v>68293.612285518</v>
      </c>
      <c r="J12" s="58">
        <f t="shared" si="4"/>
        <v>212479.50285353159</v>
      </c>
      <c r="K12" s="58">
        <f t="shared" si="4"/>
        <v>356665.39342154516</v>
      </c>
      <c r="L12" s="58">
        <f t="shared" si="4"/>
        <v>500851.28398955875</v>
      </c>
      <c r="M12" s="58">
        <f t="shared" si="4"/>
        <v>645037.17455757235</v>
      </c>
      <c r="N12" s="58">
        <f t="shared" si="4"/>
        <v>789223.065125586</v>
      </c>
      <c r="O12" s="58">
        <f t="shared" si="4"/>
        <v>933408.95569359954</v>
      </c>
      <c r="P12" s="58">
        <f t="shared" si="4"/>
        <v>1077594.8462616131</v>
      </c>
      <c r="Q12" s="75">
        <f t="shared" si="4"/>
        <v>1221780.7368296266</v>
      </c>
    </row>
    <row r="13" spans="1:17" ht="15.75" thickBot="1">
      <c r="A13" s="120" t="s">
        <v>88</v>
      </c>
      <c r="B13" s="121"/>
      <c r="C13" s="121"/>
      <c r="D13" s="121"/>
      <c r="E13" s="121"/>
      <c r="F13" s="122">
        <f>ORÇAMENTO!I39</f>
        <v>1221780.7368296268</v>
      </c>
      <c r="G13" s="123"/>
      <c r="H13" s="123"/>
      <c r="I13" s="123"/>
      <c r="J13" s="123"/>
      <c r="K13" s="123"/>
      <c r="L13" s="123"/>
      <c r="M13" s="123"/>
      <c r="N13" s="123"/>
      <c r="O13" s="123"/>
      <c r="P13" s="123"/>
      <c r="Q13" s="124"/>
    </row>
    <row r="14" spans="1:17">
      <c r="A14" s="63"/>
      <c r="B14" s="63"/>
      <c r="C14" s="63"/>
      <c r="D14" s="63"/>
      <c r="E14" s="63"/>
      <c r="F14" s="64"/>
      <c r="G14" s="64"/>
      <c r="H14" s="64"/>
      <c r="I14" s="64"/>
      <c r="J14" s="64"/>
      <c r="K14" s="64"/>
      <c r="L14" s="64"/>
      <c r="M14" s="64"/>
      <c r="N14" s="64"/>
      <c r="O14" s="64"/>
      <c r="P14" s="64"/>
      <c r="Q14" s="64"/>
    </row>
    <row r="15" spans="1:17">
      <c r="A15" s="63"/>
      <c r="B15" s="63"/>
      <c r="C15" s="63"/>
      <c r="D15" s="63"/>
      <c r="E15" s="63"/>
      <c r="F15" s="64"/>
      <c r="G15" s="64"/>
      <c r="H15" s="64"/>
      <c r="I15" s="64"/>
      <c r="J15" s="64"/>
      <c r="K15" s="64"/>
      <c r="L15" s="64"/>
      <c r="M15" s="64"/>
      <c r="N15" s="64"/>
      <c r="O15" s="64"/>
      <c r="P15" s="64"/>
      <c r="Q15" s="64"/>
    </row>
    <row r="17" spans="4:7">
      <c r="D17" s="188" t="s">
        <v>78</v>
      </c>
      <c r="E17" s="188"/>
      <c r="F17" s="188"/>
      <c r="G17" s="188"/>
    </row>
    <row r="18" spans="4:7">
      <c r="D18" s="189" t="s">
        <v>79</v>
      </c>
      <c r="E18" s="189"/>
      <c r="F18" s="189"/>
      <c r="G18" s="189"/>
    </row>
  </sheetData>
  <mergeCells count="21">
    <mergeCell ref="D17:G17"/>
    <mergeCell ref="D18:G18"/>
    <mergeCell ref="F2:Q2"/>
    <mergeCell ref="A11:E11"/>
    <mergeCell ref="A12:E12"/>
    <mergeCell ref="A2:A3"/>
    <mergeCell ref="B2:C3"/>
    <mergeCell ref="D2:D3"/>
    <mergeCell ref="E2:E3"/>
    <mergeCell ref="E6:E7"/>
    <mergeCell ref="A4:A5"/>
    <mergeCell ref="B4:C5"/>
    <mergeCell ref="D4:D5"/>
    <mergeCell ref="E4:E5"/>
    <mergeCell ref="A6:A7"/>
    <mergeCell ref="A13:E13"/>
    <mergeCell ref="F13:Q13"/>
    <mergeCell ref="A9:E9"/>
    <mergeCell ref="A10:E10"/>
    <mergeCell ref="B6:C7"/>
    <mergeCell ref="D6:D7"/>
  </mergeCells>
  <pageMargins left="0" right="0" top="0.78740157480314965" bottom="0.78740157480314965" header="0" footer="0"/>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ORÇAMENTO</vt:lpstr>
      <vt:lpstr>CRONOGRAMA</vt:lpstr>
      <vt:lpstr>ORÇAMENTO!Area_de_impressao</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PMA</dc:creator>
  <cp:lastModifiedBy>caroline.souza</cp:lastModifiedBy>
  <cp:lastPrinted>2021-12-07T17:59:20Z</cp:lastPrinted>
  <dcterms:created xsi:type="dcterms:W3CDTF">2021-10-07T11:07:10Z</dcterms:created>
  <dcterms:modified xsi:type="dcterms:W3CDTF">2021-12-07T17:59:26Z</dcterms:modified>
</cp:coreProperties>
</file>