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0.10.100.69\arquivos\OBRAS 2021\2 LICITAÇÃO ESCOLAS\COBERTURA ESCOLA HUMBERTO DE ALENCAR CASTELO BRANCO\"/>
    </mc:Choice>
  </mc:AlternateContent>
  <xr:revisionPtr revIDLastSave="0" documentId="13_ncr:1_{A5F4BE3B-28D9-4306-8C10-8CA5D2CD6CA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LANILHA " sheetId="1" r:id="rId1"/>
    <sheet name="COMPOSIÇÕES" sheetId="3" r:id="rId2"/>
    <sheet name="CRONOGRAMA" sheetId="2" r:id="rId3"/>
    <sheet name="MEMORIAL DE CALCULO " sheetId="4" r:id="rId4"/>
  </sheets>
  <definedNames>
    <definedName name="_xlnm.Print_Area" localSheetId="2">CRONOGRAMA!$A$1:$F$50</definedName>
    <definedName name="_xlnm.Print_Area" localSheetId="0">'PLANILHA '!$A$1:$L$91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11" i="2"/>
  <c r="F13" i="2"/>
  <c r="F12" i="2"/>
  <c r="F10" i="2"/>
  <c r="F9" i="2"/>
  <c r="F8" i="2"/>
  <c r="F7" i="2"/>
  <c r="C71" i="1"/>
  <c r="G59" i="1"/>
  <c r="M56" i="3" l="1"/>
  <c r="M54" i="3"/>
  <c r="F58" i="3" l="1"/>
  <c r="F57" i="3"/>
  <c r="F56" i="3"/>
  <c r="F55" i="3"/>
  <c r="D27" i="4"/>
  <c r="I12" i="2"/>
  <c r="I11" i="2"/>
  <c r="B9" i="2"/>
  <c r="B34" i="2" s="1"/>
  <c r="B70" i="1"/>
  <c r="B13" i="2" s="1"/>
  <c r="B38" i="2" s="1"/>
  <c r="B69" i="1"/>
  <c r="B12" i="2" s="1"/>
  <c r="B37" i="2" s="1"/>
  <c r="B66" i="1"/>
  <c r="C57" i="1"/>
  <c r="K56" i="1"/>
  <c r="E56" i="1" s="1"/>
  <c r="F56" i="1" s="1"/>
  <c r="F5" i="3"/>
  <c r="K49" i="1"/>
  <c r="E49" i="1" s="1"/>
  <c r="D48" i="1"/>
  <c r="K48" i="1"/>
  <c r="E48" i="1" s="1"/>
  <c r="D81" i="4"/>
  <c r="D82" i="4"/>
  <c r="B78" i="4"/>
  <c r="B77" i="4"/>
  <c r="B76" i="4"/>
  <c r="B75" i="4"/>
  <c r="C72" i="4"/>
  <c r="C71" i="4"/>
  <c r="C70" i="4"/>
  <c r="C69" i="4"/>
  <c r="B66" i="4"/>
  <c r="B65" i="4"/>
  <c r="B64" i="4"/>
  <c r="B63" i="4"/>
  <c r="B55" i="4"/>
  <c r="B59" i="4"/>
  <c r="B58" i="4"/>
  <c r="B60" i="4" s="1"/>
  <c r="B53" i="4"/>
  <c r="A49" i="4"/>
  <c r="D42" i="1"/>
  <c r="D50" i="1" s="1"/>
  <c r="B46" i="4"/>
  <c r="C41" i="4"/>
  <c r="B22" i="4"/>
  <c r="K42" i="1"/>
  <c r="E42" i="1" s="1"/>
  <c r="F59" i="3" l="1"/>
  <c r="F42" i="1"/>
  <c r="D49" i="1"/>
  <c r="F49" i="1" s="1"/>
  <c r="G57" i="1"/>
  <c r="C70" i="1" s="1"/>
  <c r="E13" i="2" s="1"/>
  <c r="E38" i="2" s="1"/>
  <c r="D38" i="2" s="1"/>
  <c r="F48" i="1"/>
  <c r="K20" i="1"/>
  <c r="E20" i="1" s="1"/>
  <c r="F20" i="1" s="1"/>
  <c r="K19" i="1"/>
  <c r="E19" i="1" s="1"/>
  <c r="F19" i="1" s="1"/>
  <c r="D18" i="1"/>
  <c r="D36" i="4"/>
  <c r="D35" i="4"/>
  <c r="D31" i="4"/>
  <c r="D30" i="4"/>
  <c r="D25" i="4"/>
  <c r="D26" i="4" s="1"/>
  <c r="D26" i="1"/>
  <c r="C29" i="1"/>
  <c r="K27" i="1"/>
  <c r="E27" i="1" s="1"/>
  <c r="K26" i="1"/>
  <c r="E26" i="1" s="1"/>
  <c r="F4" i="3"/>
  <c r="F6" i="3" s="1"/>
  <c r="D21" i="1"/>
  <c r="K18" i="1"/>
  <c r="E18" i="1" s="1"/>
  <c r="K17" i="1"/>
  <c r="E17" i="1" s="1"/>
  <c r="F17" i="1" s="1"/>
  <c r="E25" i="3"/>
  <c r="F25" i="3" s="1"/>
  <c r="E37" i="3"/>
  <c r="E27" i="3"/>
  <c r="F27" i="3" s="1"/>
  <c r="E39" i="3"/>
  <c r="F39" i="3" s="1"/>
  <c r="E38" i="3"/>
  <c r="F38" i="3" s="1"/>
  <c r="F37" i="3"/>
  <c r="E36" i="3"/>
  <c r="E34" i="3"/>
  <c r="F34" i="3" s="1"/>
  <c r="E33" i="3"/>
  <c r="F33" i="3" s="1"/>
  <c r="K36" i="3"/>
  <c r="K37" i="3" s="1"/>
  <c r="F36" i="3"/>
  <c r="F35" i="3"/>
  <c r="E26" i="3"/>
  <c r="F26" i="3" s="1"/>
  <c r="E22" i="3"/>
  <c r="F22" i="3" s="1"/>
  <c r="E21" i="3"/>
  <c r="F21" i="3" s="1"/>
  <c r="F28" i="3" s="1"/>
  <c r="K24" i="3"/>
  <c r="K25" i="3" s="1"/>
  <c r="F24" i="3"/>
  <c r="F23" i="3"/>
  <c r="E10" i="3"/>
  <c r="F10" i="3" s="1"/>
  <c r="E12" i="3"/>
  <c r="E15" i="3"/>
  <c r="F15" i="3" s="1"/>
  <c r="E14" i="3"/>
  <c r="F14" i="3" s="1"/>
  <c r="E13" i="3"/>
  <c r="F13" i="3" s="1"/>
  <c r="F12" i="3"/>
  <c r="F11" i="3"/>
  <c r="F46" i="3"/>
  <c r="F47" i="3"/>
  <c r="F48" i="3"/>
  <c r="F45" i="3"/>
  <c r="F16" i="3" l="1"/>
  <c r="D37" i="4"/>
  <c r="D32" i="4"/>
  <c r="F18" i="1"/>
  <c r="F27" i="1"/>
  <c r="F26" i="1"/>
  <c r="F40" i="3"/>
  <c r="F49" i="3"/>
  <c r="L46" i="3"/>
  <c r="B17" i="4"/>
  <c r="B18" i="4" s="1"/>
  <c r="G29" i="1" l="1"/>
  <c r="C66" i="1" l="1"/>
  <c r="E9" i="2" s="1"/>
  <c r="E34" i="2" s="1"/>
  <c r="D51" i="1"/>
  <c r="K34" i="1"/>
  <c r="E34" i="1" s="1"/>
  <c r="F34" i="1" s="1"/>
  <c r="K33" i="1"/>
  <c r="E33" i="1" s="1"/>
  <c r="F33" i="1" s="1"/>
  <c r="K32" i="1"/>
  <c r="E32" i="1" s="1"/>
  <c r="K22" i="1"/>
  <c r="E22" i="1" s="1"/>
  <c r="D34" i="2" l="1"/>
  <c r="F32" i="1"/>
  <c r="G36" i="1" s="1"/>
  <c r="F22" i="1"/>
  <c r="I8" i="2" l="1"/>
  <c r="I9" i="2"/>
  <c r="I10" i="2"/>
  <c r="I13" i="2"/>
  <c r="B68" i="1"/>
  <c r="B11" i="2" s="1"/>
  <c r="B36" i="2" s="1"/>
  <c r="C53" i="1"/>
  <c r="K51" i="1"/>
  <c r="E51" i="1" s="1"/>
  <c r="K50" i="1"/>
  <c r="E50" i="1" s="1"/>
  <c r="K47" i="1"/>
  <c r="E47" i="1" s="1"/>
  <c r="B65" i="1"/>
  <c r="B8" i="2" s="1"/>
  <c r="B33" i="2" s="1"/>
  <c r="C44" i="1"/>
  <c r="C36" i="1"/>
  <c r="C23" i="1"/>
  <c r="K21" i="1"/>
  <c r="E21" i="1" l="1"/>
  <c r="F21" i="1" s="1"/>
  <c r="G23" i="1" s="1"/>
  <c r="F51" i="1"/>
  <c r="F50" i="1"/>
  <c r="F47" i="1"/>
  <c r="G53" i="1" s="1"/>
  <c r="K39" i="1"/>
  <c r="E39" i="1" s="1"/>
  <c r="K40" i="1"/>
  <c r="E40" i="1" s="1"/>
  <c r="F40" i="1" s="1"/>
  <c r="K41" i="1"/>
  <c r="E41" i="1" s="1"/>
  <c r="F41" i="1" s="1"/>
  <c r="C69" i="1" l="1"/>
  <c r="E12" i="2" s="1"/>
  <c r="E37" i="2" s="1"/>
  <c r="C67" i="1"/>
  <c r="E10" i="2" s="1"/>
  <c r="E35" i="2" s="1"/>
  <c r="C65" i="1"/>
  <c r="E8" i="2" s="1"/>
  <c r="E33" i="2" s="1"/>
  <c r="F39" i="1"/>
  <c r="G44" i="1" s="1"/>
  <c r="D37" i="2" l="1"/>
  <c r="D33" i="2"/>
  <c r="D35" i="2"/>
  <c r="C68" i="1"/>
  <c r="E11" i="2" s="1"/>
  <c r="I7" i="2"/>
  <c r="E36" i="2" l="1"/>
  <c r="D36" i="2" s="1"/>
  <c r="B67" i="1"/>
  <c r="B10" i="2" s="1"/>
  <c r="B35" i="2" s="1"/>
  <c r="B64" i="1"/>
  <c r="B7" i="2" s="1"/>
  <c r="B32" i="2" s="1"/>
  <c r="C14" i="1"/>
  <c r="K12" i="1"/>
  <c r="E12" i="1" s="1"/>
  <c r="F12" i="1" l="1"/>
  <c r="G14" i="1" s="1"/>
  <c r="C64" i="1" l="1"/>
  <c r="E67" i="1" l="1"/>
  <c r="E68" i="1"/>
  <c r="E65" i="1"/>
  <c r="E69" i="1"/>
  <c r="E66" i="1"/>
  <c r="E70" i="1"/>
  <c r="E7" i="2"/>
  <c r="E64" i="1" l="1"/>
  <c r="C74" i="1"/>
  <c r="C76" i="1" s="1"/>
  <c r="E14" i="2"/>
  <c r="E32" i="2"/>
  <c r="D32" i="2" l="1"/>
  <c r="D39" i="2" s="1"/>
  <c r="E41" i="2" s="1"/>
  <c r="E71" i="1"/>
  <c r="E16" i="2"/>
</calcChain>
</file>

<file path=xl/sharedStrings.xml><?xml version="1.0" encoding="utf-8"?>
<sst xmlns="http://schemas.openxmlformats.org/spreadsheetml/2006/main" count="428" uniqueCount="221">
  <si>
    <t>MUNICÍPIO DE APUCARANA - ESTADO DO PARANÁ</t>
  </si>
  <si>
    <t>ANEXO - I</t>
  </si>
  <si>
    <t xml:space="preserve">OBRA: </t>
  </si>
  <si>
    <t>PLANILHA  DE  QUANTIDADES  E  PREÇOS</t>
  </si>
  <si>
    <t>M2</t>
  </si>
  <si>
    <t>REFORMA</t>
  </si>
  <si>
    <t>ÁREA TOTAL</t>
  </si>
  <si>
    <t>DESCRIÇÃO DOS SERVIÇOS</t>
  </si>
  <si>
    <t>UNID.</t>
  </si>
  <si>
    <t>QUANT</t>
  </si>
  <si>
    <t>UNITÁRIO</t>
  </si>
  <si>
    <t>PARCIAL</t>
  </si>
  <si>
    <t>TOTAL</t>
  </si>
  <si>
    <t>BDI</t>
  </si>
  <si>
    <t>CÓDIGO</t>
  </si>
  <si>
    <t xml:space="preserve">R$ </t>
  </si>
  <si>
    <t>CONF. BDI</t>
  </si>
  <si>
    <t>1.1</t>
  </si>
  <si>
    <t>SERVIÇOS PROVISÓRIOS</t>
  </si>
  <si>
    <t>1.1.1</t>
  </si>
  <si>
    <t>PLACA DE OBRA EM CHAPA DE AÇO GALVANIZADO - PADRÃO 1X2M</t>
  </si>
  <si>
    <t>SUBTOTAL - ETAPA</t>
  </si>
  <si>
    <t>1.2</t>
  </si>
  <si>
    <t>1.2.1</t>
  </si>
  <si>
    <t>COBERTURA</t>
  </si>
  <si>
    <t>M</t>
  </si>
  <si>
    <t>RESUMO GERAL // REFORMA</t>
  </si>
  <si>
    <t>ÍTEM</t>
  </si>
  <si>
    <t>SERVIÇOS</t>
  </si>
  <si>
    <t>VALOR</t>
  </si>
  <si>
    <t>%</t>
  </si>
  <si>
    <t xml:space="preserve">TOTAL GERAL - REFORMA - 01- </t>
  </si>
  <si>
    <t>RESUMO GERAL</t>
  </si>
  <si>
    <t>TOTAL SERVIÇOS DE REFORMA</t>
  </si>
  <si>
    <t>TOTAL GERAL</t>
  </si>
  <si>
    <t>RESPONSÁVEL PELA ELABORAÇÃO DO ORÇAMENTO</t>
  </si>
  <si>
    <t>KG</t>
  </si>
  <si>
    <t>Município: APUCARANA - PR</t>
  </si>
  <si>
    <t>Projeto:</t>
  </si>
  <si>
    <t xml:space="preserve">CRONOGRAMA FÍSICO </t>
  </si>
  <si>
    <t>GRUPO</t>
  </si>
  <si>
    <t>PARCELAS (%)</t>
  </si>
  <si>
    <t>% S/</t>
  </si>
  <si>
    <t>Controle</t>
  </si>
  <si>
    <t>ITEM</t>
  </si>
  <si>
    <t>ITEM (R$)</t>
  </si>
  <si>
    <t>REFORMA DO PRÉDIO EXISTENTE</t>
  </si>
  <si>
    <t xml:space="preserve">TOTAL ETAPA </t>
  </si>
  <si>
    <t>CRONOGRAMA FINANCEIRO</t>
  </si>
  <si>
    <t>TOTAL GERAL - REFORMA 01</t>
  </si>
  <si>
    <t>REFORMA DE COBERTURA - ESCOLA HUMBERTO DE ALENCAR CASTELO BRANCO</t>
  </si>
  <si>
    <t>ENDEREÇO : RUA CARMEM MIRANDA, LOTE 3-A/1</t>
  </si>
  <si>
    <t>CEP: 86812-330</t>
  </si>
  <si>
    <t>REFORMA COBERTURA - ESCOLA HUMBERTO DE ALENCAR CASTELO BRANCO</t>
  </si>
  <si>
    <t>REFORMA COBERTURA  - ESCOLA HUMBERTO DE ALENCAR CASTELO BRANCO</t>
  </si>
  <si>
    <t xml:space="preserve"> </t>
  </si>
  <si>
    <t>DEMOLIÇÕES E RETIRADAS</t>
  </si>
  <si>
    <t>M3</t>
  </si>
  <si>
    <t>1.3</t>
  </si>
  <si>
    <t>1.3.1</t>
  </si>
  <si>
    <t>1.3.2</t>
  </si>
  <si>
    <t>REMOÇÃO DOS ENTULHOS GERADOS NA OBRA, INCLUSO TRANSPORTE MANUAL , LOCAÇÃO DA CAÇAMBA  E DESTINAÇÃO DOS RESÍDUOS CONFORME NORMAS</t>
  </si>
  <si>
    <t>COEF</t>
  </si>
  <si>
    <t>TRANSPORTE HORIZONTAL, MASSA OU A GRANEL, EM JERICA DE 90 LITROS ( 30 METROS)</t>
  </si>
  <si>
    <t>LOCAÇÃO DE CAÇAMBA COM 5 M³, PARA COLETAR ENTULHOS GERADOS NOS SERVIÇOS DE MANUTENÇÃO E OBRAS, COM TRANSPORTE PARA ATERRO CREDENCIADO POR ÓRGÃOS AMBIENTAIS, E RESÍDUOS ESPECIAIS CONTIDOS NA OBRA, CONTIDOS NO PGRCC</t>
  </si>
  <si>
    <t>1.4</t>
  </si>
  <si>
    <t>1.5.1</t>
  </si>
  <si>
    <t>1.5.2</t>
  </si>
  <si>
    <t>1.5.3</t>
  </si>
  <si>
    <t>ESTRUTURA</t>
  </si>
  <si>
    <t>1.4.1</t>
  </si>
  <si>
    <t>1.4.2</t>
  </si>
  <si>
    <t>1.4.3</t>
  </si>
  <si>
    <t>1.5</t>
  </si>
  <si>
    <t xml:space="preserve">UN  </t>
  </si>
  <si>
    <t>1.2.2</t>
  </si>
  <si>
    <t>ANDRESSA AIRES DE PROENÇA</t>
  </si>
  <si>
    <t>CAU A87989-4</t>
  </si>
  <si>
    <t xml:space="preserve">VIGA METÁLICA 02 </t>
  </si>
  <si>
    <t>4 - unid</t>
  </si>
  <si>
    <t>24 m</t>
  </si>
  <si>
    <t>VIGA METÁLICA 01</t>
  </si>
  <si>
    <t>9 - unid</t>
  </si>
  <si>
    <t>29,29 m</t>
  </si>
  <si>
    <t>PILAR METÁLICO</t>
  </si>
  <si>
    <t>13 -unid</t>
  </si>
  <si>
    <t xml:space="preserve">CALHA METÁLICA </t>
  </si>
  <si>
    <t>49,26 m</t>
  </si>
  <si>
    <t>202,39 m²</t>
  </si>
  <si>
    <t>TELHA DE AÇO TERM.</t>
  </si>
  <si>
    <t>TERÇAS EM VIGAS MET.</t>
  </si>
  <si>
    <t>198,41 m²</t>
  </si>
  <si>
    <t xml:space="preserve">PERFIL 2,65 KG/M </t>
  </si>
  <si>
    <t xml:space="preserve">TERÇAS </t>
  </si>
  <si>
    <t xml:space="preserve">PERFIL "U" 3"X 1 1/2" CH 2MM - </t>
  </si>
  <si>
    <t>KGS/M</t>
  </si>
  <si>
    <t xml:space="preserve">KGS </t>
  </si>
  <si>
    <t>PARA 211,25M2 =524,99 KGS</t>
  </si>
  <si>
    <t>ELETRODO REVESTIDO AWS - E7018, DIAMETRO IGUAL A 4,00 MM</t>
  </si>
  <si>
    <t>C005</t>
  </si>
  <si>
    <t xml:space="preserve">COD. </t>
  </si>
  <si>
    <t xml:space="preserve">ITEM </t>
  </si>
  <si>
    <t xml:space="preserve">UNID. </t>
  </si>
  <si>
    <t>H</t>
  </si>
  <si>
    <t xml:space="preserve"> SERVENTE COM ENCARGOS COMPLEMENTARES</t>
  </si>
  <si>
    <t xml:space="preserve">VALOR UNIT. </t>
  </si>
  <si>
    <t xml:space="preserve">VALOR TOTAL </t>
  </si>
  <si>
    <t>C002</t>
  </si>
  <si>
    <t xml:space="preserve">MONTADOR DE ESTRUTURA METÁLICA COM ENCARGOS COMPLEMENTARES </t>
  </si>
  <si>
    <t>C003</t>
  </si>
  <si>
    <t xml:space="preserve">PERFIL "U" ENRIJECIDO DE ACO GALVANIZADO  DOBRADO 75 X *40* MM, E = 2 MM </t>
  </si>
  <si>
    <t xml:space="preserve"> PERFIL "U" ENRIJECIDO DE ACO GALVANIZADO, DOBRADO, 5"X 1 1/2" E=2,65 MM</t>
  </si>
  <si>
    <t xml:space="preserve">PERFIL 5,00 KG/M </t>
  </si>
  <si>
    <t>UND</t>
  </si>
  <si>
    <t xml:space="preserve">PARAFUSO DE ACO TIPO CHUMBADOR PARABOLT, DIAMETRO 3/8", COMPRIMENTO 75 MM </t>
  </si>
  <si>
    <t>CHAPA DE ACO GROSSA, ASTM A36, E = 3/8 " (9,53 MM) 74,69 KG/M2</t>
  </si>
  <si>
    <t xml:space="preserve">ENTERÇAMENTO EM PERFIL "U"  ENRIJECIDO DE AÇO GALVANIZADO - CONFORME PROJETO - FABRICAÇÃO E INSTALAÇÃO </t>
  </si>
  <si>
    <t xml:space="preserve">PILAR METÁLICO EM PERFIL "U" GALVANIZADO - CONFORME PROJETO -   FABRICAÇÃO E INSTALAÇÃO </t>
  </si>
  <si>
    <t>C004</t>
  </si>
  <si>
    <t xml:space="preserve">PERFIL 3,05 KG/M </t>
  </si>
  <si>
    <t xml:space="preserve">PARA 6,15M DE VIGA = 12,57M DE PERFIL </t>
  </si>
  <si>
    <t xml:space="preserve">PARA 1 M DE VIGA = </t>
  </si>
  <si>
    <t xml:space="preserve">M PERFIL </t>
  </si>
  <si>
    <t xml:space="preserve">KGS PERFIL </t>
  </si>
  <si>
    <t xml:space="preserve"> PERFIL "U" ENRIJECIDO DE ACO GALVANIZADO, DOBRADO, 100X40 E=2,00 MM</t>
  </si>
  <si>
    <t>CANTONEIRA ACO ABAS IGUAIS 7/8"</t>
  </si>
  <si>
    <t xml:space="preserve">VIGA METÁLICA EM PERFIL "U" GALVANIZADO - 30X10 CM - CONFORME PROJETO -   FABRICAÇÃO E INSTALAÇÃO </t>
  </si>
  <si>
    <t xml:space="preserve">VIGA METÁLICA EM PERFIL "U" GALVANIZADO - 25X10 CM - CONFORME PROJETO -   FABRICAÇÃO E INSTALAÇÃO </t>
  </si>
  <si>
    <t xml:space="preserve">PARA 3,73M DE VIGA = 7,7M DE PERFIL </t>
  </si>
  <si>
    <t>REMOÇÃO DE TRAMA METÁLICA PARA COBERTURA DE POLICARBONATO, DE FORMA MANUAL, SEM REAPROVEITAMENTO.</t>
  </si>
  <si>
    <t>REMOÇÃO DE POLICARBONATO, DE FORMA MANUAL, SEM REAPROVEITAMENTO</t>
  </si>
  <si>
    <t>C001</t>
  </si>
  <si>
    <t>M3xKM</t>
  </si>
  <si>
    <t xml:space="preserve">ATA </t>
  </si>
  <si>
    <t>ELABORAÇAO, APROVAÇÃO E IMPLEMENTAÇÃO DO PLANO DE GERENCIAMENTO DE RESÍDUOS SÓLIDOS DA CONSTRUÇÃO CIVIL ACIMA RELACIONADO</t>
  </si>
  <si>
    <t>1.2.3</t>
  </si>
  <si>
    <t>1.2.4</t>
  </si>
  <si>
    <t>INFRAESTRUTURA</t>
  </si>
  <si>
    <t xml:space="preserve">ESTACAS </t>
  </si>
  <si>
    <t xml:space="preserve">ARMADURA 8MM HELICOIDAL </t>
  </si>
  <si>
    <t xml:space="preserve">M </t>
  </si>
  <si>
    <t xml:space="preserve">PILARES METÁLICOS </t>
  </si>
  <si>
    <t>VIGA 30X10</t>
  </si>
  <si>
    <t xml:space="preserve">VIGA 25X10 </t>
  </si>
  <si>
    <t>1.2.5</t>
  </si>
  <si>
    <t>REMOÇÃO DE TELHAS, DE FIBROCIMENTO, METÁLICA E CERÂMICA, DE FORMA MANUAL, SEM REAPROVEITAMENTO (BEIRAIS)</t>
  </si>
  <si>
    <t>1.2.6</t>
  </si>
  <si>
    <t>REMOÇÃO DE TESOURAS METÁLICAS DE FORMA MANUAL,  SEM REAPROVEITAMENTO - (CORTE DE TESOURAS PARA REMOÇÃO DE BEIRAL)</t>
  </si>
  <si>
    <t>CALHA EM CHAPA DE AÇO GALVANIZADO NÚMERO 24, DESENVOLVIMENTO DE 110 CM, INCLUSO TRANSPORTE VERTICAL.</t>
  </si>
  <si>
    <t>1.6</t>
  </si>
  <si>
    <t>UNIDADES</t>
  </si>
  <si>
    <t>M CADA</t>
  </si>
  <si>
    <t xml:space="preserve">TOTAL: </t>
  </si>
  <si>
    <t>M CADA VOLTA</t>
  </si>
  <si>
    <t>VOLTAS EM CADA ESTACA</t>
  </si>
  <si>
    <t xml:space="preserve">PILARES DE </t>
  </si>
  <si>
    <t xml:space="preserve">TOTAL </t>
  </si>
  <si>
    <t xml:space="preserve">VIGAS DE </t>
  </si>
  <si>
    <t xml:space="preserve">PLATIBANDA EM ALVENARIA </t>
  </si>
  <si>
    <t xml:space="preserve">ALTURA </t>
  </si>
  <si>
    <t>COMP</t>
  </si>
  <si>
    <t>CHAPISCO E REBOCO</t>
  </si>
  <si>
    <t xml:space="preserve">PERFIL U 3"X1 1/2" </t>
  </si>
  <si>
    <t xml:space="preserve">PERÍMETRO </t>
  </si>
  <si>
    <t xml:space="preserve">COMP. </t>
  </si>
  <si>
    <t xml:space="preserve">PERFIL U 5"X1 1/2" </t>
  </si>
  <si>
    <t>PINTURA PERFIS DOIS LADOS</t>
  </si>
  <si>
    <t>PERFIL U 100X40</t>
  </si>
  <si>
    <t xml:space="preserve">CHAPAS </t>
  </si>
  <si>
    <t xml:space="preserve">4 CHAPAS 10X30 </t>
  </si>
  <si>
    <t>9 CHAPAS 10X25</t>
  </si>
  <si>
    <t>13 CHAPAS 20X20</t>
  </si>
  <si>
    <t>CANTONEIRAS 7/8"</t>
  </si>
  <si>
    <t xml:space="preserve">TOTAL PINTURA - DUAS DEMÃOS </t>
  </si>
  <si>
    <t>TOTAL FUNDO ANTICORROSIVO</t>
  </si>
  <si>
    <t>1.5.4</t>
  </si>
  <si>
    <t xml:space="preserve">APLICAÇÃO MANUAL DE PINTURA COM TINTA LÁTEX ACRÍLICA EM PAREDES, DUAS DEMÃOS - PILARES - PARA PLATIBANDA - COR BRANCA </t>
  </si>
  <si>
    <t xml:space="preserve">CHAPISCO APLICADO EM ALVENARIA (SEM PRESENÇA DE VÃOS, COM COLHER DE PEDREIRO. ARGAMASSA TRAÇO 1:3 COM PREPARO EM BETONEIRA 400L. - PARA PLATIBANDA </t>
  </si>
  <si>
    <t xml:space="preserve">REMOÇÃO DOS ENTULHOS  DO LOCAL DA OBRA, INCLUSO: TRANSPORTE MANUAL POR MEIO DE JERICAS DO LOCAL DA DEMOLIÇÃO ATÉ A CAÇAMBA, LOCAÇÃO DA CAÇAMBA E TRANSPORTE E DESTINAÇÃO DOS RESÍDUOS LEGALMENTE NOS ÓRGÃOS AMBIENTAIS LICENCIADOS E INCLUSOS NO PGRCC </t>
  </si>
  <si>
    <t xml:space="preserve">MASSA ÚNICA, PARA RECEBIMENTO DE PINTURA, EM ARGAMASSA TRAÇO 1:2:8, PREPARO MECÂNICO COM BETONEIRA 400L, APLICADA MANUALMENTE, ESPESSURA DE 20MM, COM EXECUÇÃO DE TALISCAS -  PARA PLATIBANDA </t>
  </si>
  <si>
    <t xml:space="preserve">LIMPEZA FINAL DA OBRA </t>
  </si>
  <si>
    <t xml:space="preserve">ALVENARIA DE VEDAÇÃO DE BLOCOS CERÂMICOS FURADOS NA HORIZONTAL DE 9X14X19CM (ESPESSURA 9CM) DE PAREDES COM ÁREA LÍQUIDA MENOR QUE 6M² SEM VÃOS E ARGAMASSA DE ASSENTAMENTO COM PREPARO EM BETONEIRA. </t>
  </si>
  <si>
    <t xml:space="preserve">LIMPEZA DE SUPERFÍCIE COM JATO DE ALTA PRESSÃO. </t>
  </si>
  <si>
    <t xml:space="preserve">COBERTURA A REFORMAR </t>
  </si>
  <si>
    <t>1.6.1</t>
  </si>
  <si>
    <t>1.6.2</t>
  </si>
  <si>
    <t>1.6.3</t>
  </si>
  <si>
    <t>1.6.4</t>
  </si>
  <si>
    <t>1.6.5</t>
  </si>
  <si>
    <t>1.7</t>
  </si>
  <si>
    <t>1.7.1</t>
  </si>
  <si>
    <t xml:space="preserve">FISCAL DA OBRA </t>
  </si>
  <si>
    <t xml:space="preserve">MONTAGEM DE ARMADURA (ESTRIBO HELICOIDAL) DE ESTACAS, DIÂMETRO = 6,3 MM. </t>
  </si>
  <si>
    <t>ESTACA BROCA DE CONCRETO, DIÂMETRO DE 20CM, ESCAVAÇÃO MANUAL COM TRADO  CONCHA, COM ARMADURA LONGITUDINAL DE 10MM</t>
  </si>
  <si>
    <t xml:space="preserve">CHUMBADOR DE ACO, DIAMETRO 5/8", COMPRIMENTO 6", COM PORCA </t>
  </si>
  <si>
    <t xml:space="preserve">PILAR METÁLICO EM PERFIL "U"  ENRIJECIDO GALVANIZADO COM CHAPA E CHUMBADOR DE 5/8" COM 6" DE COMPRIMENTO  PARA FIXAÇÃO NO CHÃO - CONFORME PROJETO -   FABRICAÇÃO E INSTALAÇÃO </t>
  </si>
  <si>
    <t xml:space="preserve">REVESTIMENTOS E PINTURAS </t>
  </si>
  <si>
    <t>PINTURA COM TINTA ALQUÍDICA DE FUNDO (TIPO ZARCÃO) PULVERIZADA SOBRE PERFIL METÁLICO EXECUTADO EM FÁBRICA (POR DEMÃO).</t>
  </si>
  <si>
    <r>
      <t xml:space="preserve">PINTURA COM TINTA ALQUÍDICA DE ACABAMENTO (ESMALTE SINTÉTICO BRILHANTE ) PULVERIZADA SOBRE PERFIL METÁLICO EXECUTADO EM FÁBRICA (POR DEMÃO). - DUAS DEMÃOS - </t>
    </r>
    <r>
      <rPr>
        <b/>
        <sz val="11"/>
        <rFont val="Calibri"/>
        <family val="2"/>
        <scheme val="minor"/>
      </rPr>
      <t xml:space="preserve">COR AZUL. </t>
    </r>
  </si>
  <si>
    <t>C006</t>
  </si>
  <si>
    <t xml:space="preserve">TELHAMENTO COM TELHA EM AÇO GALVANIZADO TERMOACÚSTICA E= 30 MM, TIPO SANDUÍCHE COM EPS E  DUAS FACES TRAPEZOIDAIS - FORNECIMENTO E INSTALAÇÃO </t>
  </si>
  <si>
    <t>TELHA EM AÇO GALVANIZADO TERMOACÚSTICA E= 30 MM, TIPO SANDUÍCHE COM EPS E  DUAS FACES TRAPEZOIDAIS</t>
  </si>
  <si>
    <t xml:space="preserve">PARAFUSO AUTO BROCANTE PARA TELHA SANDUÍCHE </t>
  </si>
  <si>
    <t xml:space="preserve">VIGA METÁLICA EM PERFIL "U"  GALVANIZADO - 30X10 CM - COM CHAPA E PARABOLTS 3/8" PARA FIXAÇÃO -  CONFORME PROJETO -   FABRICAÇÃO E INSTALAÇÃO </t>
  </si>
  <si>
    <t xml:space="preserve">VIGA METÁLICA EM PERFIL "U"  GALVANIZADO - 25X10 CM - COM CHAPA E PARABOLTS 3/8" PARA FIXAÇÃO - CONFORME PROJETO -   FABRICAÇÃO E INSTALAÇÃO </t>
  </si>
  <si>
    <t xml:space="preserve"> TELHADISTA COM ENCARGOS COMPLEMENTARES H CR 22,84</t>
  </si>
  <si>
    <t>PARA 211M2 DE COBERTURA:</t>
  </si>
  <si>
    <t xml:space="preserve">596 PARAFUSOS </t>
  </si>
  <si>
    <t>REFORMA DE COBERTURA</t>
  </si>
  <si>
    <t xml:space="preserve">Telhaço </t>
  </si>
  <si>
    <t xml:space="preserve">telha </t>
  </si>
  <si>
    <t xml:space="preserve">parafusos </t>
  </si>
  <si>
    <t xml:space="preserve">Biazam </t>
  </si>
  <si>
    <t>CENTO</t>
  </si>
  <si>
    <t>SINAPI 10/2021</t>
  </si>
  <si>
    <t>COTAÇÃO 01</t>
  </si>
  <si>
    <t xml:space="preserve">COTAÇÃO 02 </t>
  </si>
  <si>
    <t>COTAÇÃO 03</t>
  </si>
  <si>
    <t xml:space="preserve">Obs. Preços referentes a Tabela SINAPI OUTUBRO/2021 (Divulgada em 17/11/21), Honorários CREA/PR e Cotações. </t>
  </si>
  <si>
    <t xml:space="preserve">APUCARANA,10 DE DEZEMBRO DE 2021. </t>
  </si>
  <si>
    <t xml:space="preserve">APUCARANA, 10 DE DEZEMBRO DE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</si>
</sst>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#,##0.00"/>
    <numFmt numFmtId="165" formatCode="&quot;R$&quot;\ #,##0.00"/>
    <numFmt numFmtId="166" formatCode="#,##0.00_ ;[Red]\-#,##0.00\ "/>
    <numFmt numFmtId="167" formatCode="_-&quot;R$&quot;\ * #,##0.00_-;\-&quot;R$&quot;\ * #,##0.00_-;_-&quot;R$&quot;\ * &quot;-&quot;??_-;_-@_-"/>
    <numFmt numFmtId="168" formatCode="0.000"/>
    <numFmt numFmtId="169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9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5" fillId="0" borderId="0" xfId="0" applyFont="1" applyFill="1"/>
    <xf numFmtId="0" fontId="5" fillId="0" borderId="0" xfId="0" applyFont="1"/>
    <xf numFmtId="2" fontId="5" fillId="0" borderId="4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Fill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/>
    <xf numFmtId="4" fontId="5" fillId="0" borderId="14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4" fontId="5" fillId="0" borderId="17" xfId="0" applyNumberFormat="1" applyFont="1" applyFill="1" applyBorder="1" applyAlignment="1"/>
    <xf numFmtId="2" fontId="5" fillId="0" borderId="0" xfId="0" applyNumberFormat="1" applyFont="1" applyFill="1" applyBorder="1" applyAlignment="1"/>
    <xf numFmtId="0" fontId="5" fillId="0" borderId="18" xfId="0" applyFont="1" applyFill="1" applyBorder="1" applyAlignment="1"/>
    <xf numFmtId="2" fontId="5" fillId="0" borderId="0" xfId="0" applyNumberFormat="1" applyFont="1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5" fillId="0" borderId="0" xfId="0" applyNumberFormat="1" applyFont="1" applyAlignment="1"/>
    <xf numFmtId="0" fontId="4" fillId="5" borderId="19" xfId="0" applyFont="1" applyFill="1" applyBorder="1" applyAlignment="1">
      <alignment horizontal="center"/>
    </xf>
    <xf numFmtId="0" fontId="5" fillId="0" borderId="24" xfId="0" applyFont="1" applyBorder="1" applyAlignment="1"/>
    <xf numFmtId="0" fontId="5" fillId="0" borderId="22" xfId="0" applyFont="1" applyBorder="1" applyAlignment="1">
      <alignment horizontal="left"/>
    </xf>
    <xf numFmtId="2" fontId="4" fillId="0" borderId="19" xfId="0" applyNumberFormat="1" applyFont="1" applyBorder="1" applyAlignment="1">
      <alignment horizontal="center"/>
    </xf>
    <xf numFmtId="165" fontId="5" fillId="0" borderId="0" xfId="0" applyNumberFormat="1" applyFont="1" applyAlignment="1"/>
    <xf numFmtId="0" fontId="5" fillId="0" borderId="29" xfId="0" applyFont="1" applyFill="1" applyBorder="1" applyAlignment="1"/>
    <xf numFmtId="0" fontId="5" fillId="0" borderId="30" xfId="0" applyFont="1" applyBorder="1" applyAlignment="1">
      <alignment horizontal="center"/>
    </xf>
    <xf numFmtId="2" fontId="5" fillId="0" borderId="31" xfId="0" applyNumberFormat="1" applyFont="1" applyBorder="1" applyAlignment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/>
    <xf numFmtId="0" fontId="1" fillId="0" borderId="0" xfId="0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0" fillId="0" borderId="0" xfId="0" applyProtection="1">
      <protection locked="0"/>
    </xf>
    <xf numFmtId="0" fontId="7" fillId="0" borderId="35" xfId="0" applyFont="1" applyBorder="1" applyAlignment="1">
      <alignment horizontal="left"/>
    </xf>
    <xf numFmtId="0" fontId="8" fillId="0" borderId="16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18" xfId="0" applyFont="1" applyBorder="1" applyAlignment="1">
      <alignment horizontal="centerContinuous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Continuous"/>
    </xf>
    <xf numFmtId="0" fontId="7" fillId="0" borderId="8" xfId="0" applyFont="1" applyBorder="1" applyAlignment="1">
      <alignment textRotation="180"/>
    </xf>
    <xf numFmtId="0" fontId="10" fillId="0" borderId="2" xfId="0" applyFont="1" applyBorder="1" applyAlignment="1">
      <alignment horizontal="centerContinuous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/>
    <xf numFmtId="0" fontId="7" fillId="0" borderId="40" xfId="0" applyFont="1" applyBorder="1" applyAlignment="1">
      <alignment textRotation="180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0" borderId="45" xfId="0" applyFont="1" applyBorder="1"/>
    <xf numFmtId="0" fontId="7" fillId="0" borderId="46" xfId="0" applyFont="1" applyBorder="1" applyAlignment="1">
      <alignment textRotation="180"/>
    </xf>
    <xf numFmtId="0" fontId="10" fillId="0" borderId="4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2" fillId="0" borderId="27" xfId="0" applyFont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40" fontId="12" fillId="0" borderId="4" xfId="0" applyNumberFormat="1" applyFont="1" applyBorder="1" applyAlignment="1" applyProtection="1">
      <alignment horizontal="right"/>
      <protection locked="0"/>
    </xf>
    <xf numFmtId="2" fontId="12" fillId="0" borderId="5" xfId="0" applyNumberFormat="1" applyFont="1" applyBorder="1"/>
    <xf numFmtId="0" fontId="12" fillId="0" borderId="49" xfId="0" applyFont="1" applyBorder="1" applyAlignment="1">
      <alignment horizontal="center"/>
    </xf>
    <xf numFmtId="0" fontId="11" fillId="0" borderId="26" xfId="0" applyFont="1" applyBorder="1" applyAlignment="1">
      <alignment horizontal="right"/>
    </xf>
    <xf numFmtId="0" fontId="13" fillId="0" borderId="3" xfId="0" applyFont="1" applyBorder="1"/>
    <xf numFmtId="0" fontId="12" fillId="0" borderId="26" xfId="0" applyFont="1" applyBorder="1" applyAlignment="1">
      <alignment horizontal="center"/>
    </xf>
    <xf numFmtId="40" fontId="11" fillId="0" borderId="21" xfId="0" applyNumberFormat="1" applyFont="1" applyBorder="1" applyAlignment="1" applyProtection="1">
      <alignment horizontal="right"/>
      <protection locked="0"/>
    </xf>
    <xf numFmtId="0" fontId="0" fillId="0" borderId="50" xfId="0" applyBorder="1"/>
    <xf numFmtId="0" fontId="0" fillId="0" borderId="51" xfId="0" applyBorder="1"/>
    <xf numFmtId="0" fontId="12" fillId="0" borderId="51" xfId="0" applyFont="1" applyBorder="1"/>
    <xf numFmtId="40" fontId="12" fillId="0" borderId="51" xfId="0" applyNumberFormat="1" applyFont="1" applyBorder="1"/>
    <xf numFmtId="0" fontId="12" fillId="0" borderId="52" xfId="0" applyFont="1" applyBorder="1"/>
    <xf numFmtId="0" fontId="0" fillId="0" borderId="53" xfId="0" applyBorder="1"/>
    <xf numFmtId="0" fontId="7" fillId="0" borderId="54" xfId="0" applyFont="1" applyBorder="1" applyAlignment="1">
      <alignment horizontal="centerContinuous"/>
    </xf>
    <xf numFmtId="0" fontId="0" fillId="0" borderId="54" xfId="0" applyBorder="1" applyAlignment="1">
      <alignment horizontal="centerContinuous"/>
    </xf>
    <xf numFmtId="0" fontId="12" fillId="0" borderId="54" xfId="0" applyFont="1" applyBorder="1"/>
    <xf numFmtId="40" fontId="11" fillId="0" borderId="55" xfId="0" applyNumberFormat="1" applyFont="1" applyBorder="1"/>
    <xf numFmtId="166" fontId="0" fillId="0" borderId="0" xfId="0" applyNumberFormat="1" applyProtection="1">
      <protection locked="0"/>
    </xf>
    <xf numFmtId="0" fontId="0" fillId="0" borderId="57" xfId="0" applyBorder="1"/>
    <xf numFmtId="0" fontId="7" fillId="0" borderId="58" xfId="0" applyFont="1" applyBorder="1" applyAlignment="1">
      <alignment horizontal="centerContinuous"/>
    </xf>
    <xf numFmtId="0" fontId="0" fillId="0" borderId="58" xfId="0" applyBorder="1" applyAlignment="1">
      <alignment horizontal="centerContinuous"/>
    </xf>
    <xf numFmtId="0" fontId="12" fillId="0" borderId="58" xfId="0" applyFont="1" applyBorder="1"/>
    <xf numFmtId="40" fontId="14" fillId="0" borderId="58" xfId="0" applyNumberFormat="1" applyFont="1" applyBorder="1"/>
    <xf numFmtId="0" fontId="14" fillId="0" borderId="59" xfId="0" applyFont="1" applyBorder="1"/>
    <xf numFmtId="0" fontId="12" fillId="0" borderId="0" xfId="0" applyFont="1"/>
    <xf numFmtId="0" fontId="14" fillId="0" borderId="0" xfId="0" applyFont="1"/>
    <xf numFmtId="0" fontId="14" fillId="0" borderId="18" xfId="0" applyFont="1" applyBorder="1"/>
    <xf numFmtId="0" fontId="0" fillId="0" borderId="16" xfId="0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6" xfId="0" applyBorder="1" applyProtection="1">
      <protection locked="0"/>
    </xf>
    <xf numFmtId="0" fontId="14" fillId="7" borderId="18" xfId="0" applyFont="1" applyFill="1" applyBorder="1"/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0" xfId="0" applyBorder="1" applyAlignment="1">
      <alignment horizontal="center"/>
    </xf>
    <xf numFmtId="0" fontId="12" fillId="0" borderId="30" xfId="0" applyFont="1" applyBorder="1"/>
    <xf numFmtId="0" fontId="14" fillId="0" borderId="30" xfId="0" applyFont="1" applyBorder="1"/>
    <xf numFmtId="17" fontId="10" fillId="7" borderId="31" xfId="0" applyNumberFormat="1" applyFont="1" applyFill="1" applyBorder="1" applyAlignment="1" applyProtection="1">
      <alignment horizontal="center" vertical="center"/>
      <protection locked="0"/>
    </xf>
    <xf numFmtId="0" fontId="7" fillId="0" borderId="61" xfId="0" applyFont="1" applyBorder="1" applyAlignment="1">
      <alignment horizontal="left"/>
    </xf>
    <xf numFmtId="0" fontId="9" fillId="0" borderId="62" xfId="0" applyFont="1" applyBorder="1" applyAlignment="1">
      <alignment horizontal="centerContinuous"/>
    </xf>
    <xf numFmtId="0" fontId="10" fillId="0" borderId="16" xfId="0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textRotation="180"/>
    </xf>
    <xf numFmtId="0" fontId="10" fillId="0" borderId="0" xfId="0" applyFont="1" applyAlignment="1">
      <alignment horizontal="center"/>
    </xf>
    <xf numFmtId="0" fontId="10" fillId="0" borderId="63" xfId="0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164" fontId="12" fillId="0" borderId="4" xfId="3" applyNumberFormat="1" applyFont="1" applyBorder="1" applyProtection="1">
      <protection locked="0"/>
    </xf>
    <xf numFmtId="164" fontId="12" fillId="0" borderId="4" xfId="0" applyNumberFormat="1" applyFont="1" applyBorder="1" applyAlignment="1" applyProtection="1">
      <alignment horizontal="right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1" fillId="0" borderId="64" xfId="0" applyFont="1" applyBorder="1" applyAlignment="1">
      <alignment horizontal="right"/>
    </xf>
    <xf numFmtId="0" fontId="12" fillId="0" borderId="64" xfId="0" applyFont="1" applyBorder="1" applyProtection="1">
      <protection locked="0"/>
    </xf>
    <xf numFmtId="164" fontId="12" fillId="0" borderId="64" xfId="0" applyNumberFormat="1" applyFont="1" applyBorder="1" applyProtection="1">
      <protection locked="0"/>
    </xf>
    <xf numFmtId="164" fontId="11" fillId="0" borderId="64" xfId="0" applyNumberFormat="1" applyFont="1" applyBorder="1" applyAlignment="1" applyProtection="1">
      <alignment horizontal="right"/>
      <protection locked="0"/>
    </xf>
    <xf numFmtId="40" fontId="12" fillId="0" borderId="65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164" fontId="12" fillId="0" borderId="0" xfId="0" applyNumberFormat="1" applyFont="1"/>
    <xf numFmtId="164" fontId="14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Continuous"/>
    </xf>
    <xf numFmtId="164" fontId="11" fillId="0" borderId="0" xfId="0" applyNumberFormat="1" applyFont="1"/>
    <xf numFmtId="2" fontId="5" fillId="0" borderId="0" xfId="0" applyNumberFormat="1" applyFont="1" applyAlignment="1">
      <alignment horizontal="center"/>
    </xf>
    <xf numFmtId="0" fontId="5" fillId="0" borderId="70" xfId="0" applyFont="1" applyBorder="1" applyAlignment="1"/>
    <xf numFmtId="0" fontId="4" fillId="5" borderId="67" xfId="0" applyFont="1" applyFill="1" applyBorder="1" applyAlignment="1">
      <alignment horizontal="right"/>
    </xf>
    <xf numFmtId="0" fontId="5" fillId="0" borderId="6" xfId="0" applyFont="1" applyBorder="1" applyAlignment="1"/>
    <xf numFmtId="0" fontId="5" fillId="5" borderId="67" xfId="0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/>
    <xf numFmtId="2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/>
      <protection locked="0"/>
    </xf>
    <xf numFmtId="4" fontId="4" fillId="4" borderId="19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2" fontId="5" fillId="0" borderId="74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4" fillId="5" borderId="67" xfId="0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2" fontId="4" fillId="5" borderId="68" xfId="0" applyNumberFormat="1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4" fillId="5" borderId="69" xfId="0" applyNumberFormat="1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5" borderId="67" xfId="0" applyFont="1" applyFill="1" applyBorder="1" applyAlignment="1">
      <alignment horizontal="center" vertical="center"/>
    </xf>
    <xf numFmtId="2" fontId="5" fillId="5" borderId="68" xfId="0" applyNumberFormat="1" applyFont="1" applyFill="1" applyBorder="1" applyAlignment="1">
      <alignment horizontal="center" vertical="center"/>
    </xf>
    <xf numFmtId="0" fontId="5" fillId="5" borderId="6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5" fontId="4" fillId="5" borderId="1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4" fillId="5" borderId="68" xfId="0" applyFont="1" applyFill="1" applyBorder="1" applyAlignment="1">
      <alignment horizontal="left" vertical="center"/>
    </xf>
    <xf numFmtId="0" fontId="4" fillId="5" borderId="68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2" fontId="4" fillId="5" borderId="4" xfId="0" applyNumberFormat="1" applyFont="1" applyFill="1" applyBorder="1"/>
    <xf numFmtId="0" fontId="4" fillId="5" borderId="5" xfId="0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9" borderId="0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2" fontId="5" fillId="6" borderId="4" xfId="0" applyNumberFormat="1" applyFont="1" applyFill="1" applyBorder="1"/>
    <xf numFmtId="2" fontId="5" fillId="0" borderId="4" xfId="0" applyNumberFormat="1" applyFont="1" applyBorder="1"/>
    <xf numFmtId="0" fontId="4" fillId="0" borderId="5" xfId="0" applyFont="1" applyBorder="1"/>
    <xf numFmtId="0" fontId="5" fillId="0" borderId="5" xfId="0" applyFont="1" applyBorder="1"/>
    <xf numFmtId="0" fontId="4" fillId="5" borderId="67" xfId="0" applyFont="1" applyFill="1" applyBorder="1" applyAlignment="1">
      <alignment horizontal="left" vertical="center"/>
    </xf>
    <xf numFmtId="2" fontId="5" fillId="0" borderId="4" xfId="0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>
      <alignment horizontal="right"/>
    </xf>
    <xf numFmtId="2" fontId="5" fillId="5" borderId="68" xfId="0" applyNumberFormat="1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2" fontId="4" fillId="5" borderId="68" xfId="0" applyNumberFormat="1" applyFont="1" applyFill="1" applyBorder="1" applyAlignment="1">
      <alignment horizontal="right"/>
    </xf>
    <xf numFmtId="0" fontId="5" fillId="0" borderId="70" xfId="0" applyFont="1" applyFill="1" applyBorder="1" applyAlignment="1">
      <alignment horizontal="left" vertical="center"/>
    </xf>
    <xf numFmtId="0" fontId="5" fillId="0" borderId="77" xfId="0" applyFont="1" applyBorder="1" applyAlignment="1">
      <alignment horizontal="center"/>
    </xf>
    <xf numFmtId="0" fontId="4" fillId="5" borderId="19" xfId="0" applyFont="1" applyFill="1" applyBorder="1" applyAlignment="1"/>
    <xf numFmtId="0" fontId="5" fillId="11" borderId="0" xfId="0" applyFont="1" applyFill="1" applyAlignment="1">
      <alignment vertical="center"/>
    </xf>
    <xf numFmtId="0" fontId="0" fillId="0" borderId="4" xfId="0" applyBorder="1" applyAlignment="1">
      <alignment wrapText="1"/>
    </xf>
    <xf numFmtId="0" fontId="5" fillId="5" borderId="80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horizontal="right" vertical="center"/>
    </xf>
    <xf numFmtId="0" fontId="4" fillId="5" borderId="81" xfId="0" applyFont="1" applyFill="1" applyBorder="1" applyAlignment="1">
      <alignment horizontal="center" vertical="center"/>
    </xf>
    <xf numFmtId="2" fontId="5" fillId="5" borderId="81" xfId="0" applyNumberFormat="1" applyFont="1" applyFill="1" applyBorder="1" applyAlignment="1">
      <alignment horizontal="right"/>
    </xf>
    <xf numFmtId="0" fontId="5" fillId="5" borderId="81" xfId="0" applyFont="1" applyFill="1" applyBorder="1" applyAlignment="1">
      <alignment horizontal="center" vertical="center"/>
    </xf>
    <xf numFmtId="2" fontId="5" fillId="5" borderId="81" xfId="0" applyNumberFormat="1" applyFont="1" applyFill="1" applyBorder="1" applyAlignment="1">
      <alignment horizontal="center" vertical="center"/>
    </xf>
    <xf numFmtId="165" fontId="4" fillId="5" borderId="8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/>
    </xf>
    <xf numFmtId="0" fontId="5" fillId="0" borderId="80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/>
    </xf>
    <xf numFmtId="0" fontId="4" fillId="0" borderId="86" xfId="0" applyFont="1" applyFill="1" applyBorder="1" applyAlignment="1"/>
    <xf numFmtId="0" fontId="5" fillId="0" borderId="25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7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10" borderId="27" xfId="0" applyNumberFormat="1" applyFont="1" applyFill="1" applyBorder="1" applyAlignment="1" applyProtection="1">
      <alignment horizontal="center"/>
      <protection locked="0"/>
    </xf>
    <xf numFmtId="2" fontId="4" fillId="10" borderId="5" xfId="0" applyNumberFormat="1" applyFont="1" applyFill="1" applyBorder="1" applyAlignment="1" applyProtection="1">
      <alignment horizontal="center"/>
      <protection locked="0"/>
    </xf>
    <xf numFmtId="0" fontId="5" fillId="10" borderId="70" xfId="0" applyNumberFormat="1" applyFont="1" applyFill="1" applyBorder="1" applyAlignment="1">
      <alignment horizontal="center"/>
    </xf>
    <xf numFmtId="2" fontId="5" fillId="10" borderId="48" xfId="0" applyNumberFormat="1" applyFont="1" applyFill="1" applyBorder="1" applyAlignment="1">
      <alignment horizontal="right"/>
    </xf>
    <xf numFmtId="0" fontId="5" fillId="10" borderId="1" xfId="0" applyNumberFormat="1" applyFont="1" applyFill="1" applyBorder="1" applyAlignment="1">
      <alignment horizontal="center"/>
    </xf>
    <xf numFmtId="2" fontId="5" fillId="10" borderId="5" xfId="0" applyNumberFormat="1" applyFont="1" applyFill="1" applyBorder="1" applyAlignment="1">
      <alignment horizontal="right"/>
    </xf>
    <xf numFmtId="2" fontId="5" fillId="10" borderId="5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2" fontId="18" fillId="10" borderId="5" xfId="0" applyNumberFormat="1" applyFont="1" applyFill="1" applyBorder="1"/>
    <xf numFmtId="0" fontId="5" fillId="10" borderId="1" xfId="0" applyFont="1" applyFill="1" applyBorder="1" applyAlignment="1">
      <alignment horizontal="center" vertical="center" wrapText="1"/>
    </xf>
    <xf numFmtId="2" fontId="5" fillId="10" borderId="5" xfId="0" applyNumberFormat="1" applyFont="1" applyFill="1" applyBorder="1" applyAlignment="1">
      <alignment vertical="center"/>
    </xf>
    <xf numFmtId="0" fontId="5" fillId="10" borderId="1" xfId="1" applyNumberFormat="1" applyFont="1" applyFill="1" applyBorder="1" applyAlignment="1">
      <alignment horizontal="center"/>
    </xf>
    <xf numFmtId="2" fontId="5" fillId="10" borderId="5" xfId="1" applyNumberFormat="1" applyFont="1" applyFill="1" applyBorder="1" applyAlignment="1">
      <alignment horizontal="right"/>
    </xf>
    <xf numFmtId="0" fontId="5" fillId="10" borderId="11" xfId="0" applyFont="1" applyFill="1" applyBorder="1" applyAlignment="1">
      <alignment horizontal="center"/>
    </xf>
    <xf numFmtId="2" fontId="5" fillId="10" borderId="15" xfId="0" applyNumberFormat="1" applyFont="1" applyFill="1" applyBorder="1" applyAlignment="1">
      <alignment horizontal="right"/>
    </xf>
    <xf numFmtId="0" fontId="5" fillId="0" borderId="85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0" borderId="0" xfId="0" applyAlignment="1">
      <alignment wrapText="1"/>
    </xf>
    <xf numFmtId="0" fontId="20" fillId="13" borderId="88" xfId="5" applyFont="1" applyFill="1" applyBorder="1" applyAlignment="1">
      <alignment vertical="top"/>
    </xf>
    <xf numFmtId="0" fontId="20" fillId="0" borderId="4" xfId="5" applyFont="1" applyFill="1" applyBorder="1" applyAlignment="1">
      <alignment horizontal="center" vertical="top"/>
    </xf>
    <xf numFmtId="44" fontId="19" fillId="0" borderId="4" xfId="5" applyNumberFormat="1" applyFill="1" applyBorder="1" applyAlignment="1">
      <alignment horizontal="center" vertical="top"/>
    </xf>
    <xf numFmtId="0" fontId="19" fillId="0" borderId="0" xfId="5" applyFill="1" applyBorder="1" applyAlignment="1">
      <alignment horizontal="left" vertical="top"/>
    </xf>
    <xf numFmtId="0" fontId="20" fillId="0" borderId="0" xfId="5" applyFont="1" applyFill="1" applyBorder="1" applyAlignment="1">
      <alignment horizontal="left" vertical="top"/>
    </xf>
    <xf numFmtId="0" fontId="20" fillId="0" borderId="0" xfId="5" applyFont="1" applyFill="1" applyBorder="1" applyAlignment="1">
      <alignment horizontal="left" vertical="top" wrapText="1"/>
    </xf>
    <xf numFmtId="0" fontId="19" fillId="0" borderId="0" xfId="5" applyFill="1" applyBorder="1" applyAlignment="1">
      <alignment vertical="top"/>
    </xf>
    <xf numFmtId="44" fontId="19" fillId="0" borderId="0" xfId="5" applyNumberFormat="1" applyFill="1" applyBorder="1" applyAlignment="1">
      <alignment horizontal="left" vertical="top"/>
    </xf>
    <xf numFmtId="0" fontId="19" fillId="0" borderId="4" xfId="5" applyFill="1" applyBorder="1" applyAlignment="1">
      <alignment horizontal="left" vertical="top"/>
    </xf>
    <xf numFmtId="44" fontId="19" fillId="0" borderId="4" xfId="5" applyNumberFormat="1" applyFill="1" applyBorder="1" applyAlignment="1">
      <alignment horizontal="left" vertical="top"/>
    </xf>
    <xf numFmtId="44" fontId="19" fillId="0" borderId="4" xfId="5" applyNumberFormat="1" applyFill="1" applyBorder="1" applyAlignment="1">
      <alignment horizontal="right" vertical="top"/>
    </xf>
    <xf numFmtId="0" fontId="19" fillId="0" borderId="4" xfId="5" applyFill="1" applyBorder="1" applyAlignment="1">
      <alignment horizontal="center" vertical="top"/>
    </xf>
    <xf numFmtId="0" fontId="20" fillId="0" borderId="4" xfId="5" applyFont="1" applyFill="1" applyBorder="1" applyAlignment="1">
      <alignment horizontal="left" vertical="top" wrapText="1"/>
    </xf>
    <xf numFmtId="0" fontId="20" fillId="0" borderId="4" xfId="5" applyFont="1" applyFill="1" applyBorder="1" applyAlignment="1">
      <alignment horizontal="left" vertical="top"/>
    </xf>
    <xf numFmtId="0" fontId="19" fillId="0" borderId="21" xfId="5" applyFill="1" applyBorder="1" applyAlignment="1">
      <alignment horizontal="left" vertical="top"/>
    </xf>
    <xf numFmtId="0" fontId="20" fillId="13" borderId="19" xfId="5" applyFont="1" applyFill="1" applyBorder="1" applyAlignment="1">
      <alignment horizontal="left" vertical="top"/>
    </xf>
    <xf numFmtId="168" fontId="19" fillId="0" borderId="4" xfId="5" applyNumberFormat="1" applyFill="1" applyBorder="1" applyAlignment="1">
      <alignment horizontal="center" vertical="top"/>
    </xf>
    <xf numFmtId="168" fontId="20" fillId="0" borderId="4" xfId="5" applyNumberFormat="1" applyFont="1" applyFill="1" applyBorder="1" applyAlignment="1">
      <alignment horizontal="center" vertical="top"/>
    </xf>
    <xf numFmtId="168" fontId="0" fillId="0" borderId="0" xfId="0" applyNumberFormat="1"/>
    <xf numFmtId="0" fontId="5" fillId="0" borderId="9" xfId="0" applyFont="1" applyFill="1" applyBorder="1" applyAlignment="1">
      <alignment horizontal="left" vertical="center" wrapText="1"/>
    </xf>
    <xf numFmtId="2" fontId="5" fillId="6" borderId="4" xfId="2" applyNumberFormat="1" applyFont="1" applyFill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/>
    <xf numFmtId="2" fontId="5" fillId="0" borderId="21" xfId="0" applyNumberFormat="1" applyFont="1" applyFill="1" applyBorder="1" applyAlignment="1">
      <alignment horizontal="right"/>
    </xf>
    <xf numFmtId="0" fontId="0" fillId="12" borderId="19" xfId="0" applyFill="1" applyBorder="1"/>
    <xf numFmtId="0" fontId="0" fillId="0" borderId="19" xfId="0" applyBorder="1"/>
    <xf numFmtId="2" fontId="5" fillId="0" borderId="84" xfId="2" applyNumberFormat="1" applyFont="1" applyFill="1" applyBorder="1" applyAlignment="1">
      <alignment horizontal="right"/>
    </xf>
    <xf numFmtId="0" fontId="4" fillId="5" borderId="73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/>
    </xf>
    <xf numFmtId="2" fontId="5" fillId="0" borderId="21" xfId="2" applyNumberFormat="1" applyFont="1" applyFill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0" fontId="5" fillId="0" borderId="48" xfId="0" applyFont="1" applyBorder="1"/>
    <xf numFmtId="0" fontId="5" fillId="0" borderId="4" xfId="0" applyFont="1" applyBorder="1" applyAlignment="1">
      <alignment horizontal="left"/>
    </xf>
    <xf numFmtId="2" fontId="5" fillId="10" borderId="5" xfId="0" applyNumberFormat="1" applyFont="1" applyFill="1" applyBorder="1"/>
    <xf numFmtId="44" fontId="20" fillId="0" borderId="4" xfId="5" applyNumberFormat="1" applyFont="1" applyFill="1" applyBorder="1" applyAlignment="1">
      <alignment horizontal="center" vertical="top"/>
    </xf>
    <xf numFmtId="0" fontId="0" fillId="0" borderId="4" xfId="0" applyBorder="1"/>
    <xf numFmtId="0" fontId="4" fillId="5" borderId="32" xfId="0" applyFont="1" applyFill="1" applyBorder="1" applyAlignment="1">
      <alignment horizontal="left" vertical="center"/>
    </xf>
    <xf numFmtId="0" fontId="4" fillId="5" borderId="89" xfId="0" applyFont="1" applyFill="1" applyBorder="1" applyAlignment="1">
      <alignment horizontal="center" vertical="center"/>
    </xf>
    <xf numFmtId="0" fontId="0" fillId="0" borderId="21" xfId="0" applyBorder="1"/>
    <xf numFmtId="0" fontId="4" fillId="5" borderId="19" xfId="0" applyFont="1" applyFill="1" applyBorder="1" applyAlignment="1">
      <alignment horizontal="left" vertical="center"/>
    </xf>
    <xf numFmtId="0" fontId="5" fillId="0" borderId="87" xfId="0" applyFont="1" applyBorder="1" applyAlignment="1"/>
    <xf numFmtId="0" fontId="5" fillId="0" borderId="77" xfId="0" applyFont="1" applyBorder="1" applyAlignment="1"/>
    <xf numFmtId="0" fontId="5" fillId="0" borderId="27" xfId="0" applyFont="1" applyBorder="1" applyAlignment="1"/>
    <xf numFmtId="2" fontId="5" fillId="0" borderId="37" xfId="0" applyNumberFormat="1" applyFont="1" applyBorder="1" applyAlignment="1">
      <alignment horizontal="center"/>
    </xf>
    <xf numFmtId="0" fontId="7" fillId="0" borderId="0" xfId="0" applyFont="1" applyBorder="1" applyAlignment="1"/>
    <xf numFmtId="2" fontId="5" fillId="0" borderId="5" xfId="0" applyNumberFormat="1" applyFont="1" applyFill="1" applyBorder="1" applyAlignment="1">
      <alignment vertical="center"/>
    </xf>
    <xf numFmtId="2" fontId="5" fillId="0" borderId="15" xfId="0" applyNumberFormat="1" applyFont="1" applyFill="1" applyBorder="1" applyAlignment="1">
      <alignment vertical="center"/>
    </xf>
    <xf numFmtId="2" fontId="5" fillId="0" borderId="84" xfId="2" applyNumberFormat="1" applyFont="1" applyFill="1" applyBorder="1" applyAlignment="1"/>
    <xf numFmtId="0" fontId="5" fillId="0" borderId="9" xfId="0" applyFont="1" applyBorder="1" applyAlignment="1"/>
    <xf numFmtId="0" fontId="5" fillId="0" borderId="4" xfId="0" applyFont="1" applyBorder="1" applyAlignment="1"/>
    <xf numFmtId="0" fontId="4" fillId="0" borderId="19" xfId="0" applyFont="1" applyBorder="1" applyAlignment="1">
      <alignment horizontal="right"/>
    </xf>
    <xf numFmtId="2" fontId="4" fillId="5" borderId="8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0" fillId="0" borderId="9" xfId="0" applyBorder="1"/>
    <xf numFmtId="0" fontId="0" fillId="0" borderId="0" xfId="0" applyBorder="1"/>
    <xf numFmtId="44" fontId="0" fillId="0" borderId="4" xfId="0" applyNumberFormat="1" applyBorder="1"/>
    <xf numFmtId="44" fontId="0" fillId="0" borderId="3" xfId="0" applyNumberFormat="1" applyBorder="1"/>
    <xf numFmtId="44" fontId="0" fillId="0" borderId="0" xfId="0" applyNumberFormat="1"/>
    <xf numFmtId="169" fontId="12" fillId="0" borderId="5" xfId="31" applyNumberFormat="1" applyFont="1" applyBorder="1"/>
    <xf numFmtId="9" fontId="12" fillId="0" borderId="56" xfId="31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4" fillId="5" borderId="68" xfId="0" applyNumberFormat="1" applyFont="1" applyFill="1" applyBorder="1" applyAlignment="1">
      <alignment horizontal="center"/>
    </xf>
    <xf numFmtId="165" fontId="4" fillId="5" borderId="69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0" fontId="4" fillId="5" borderId="68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4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/>
    </xf>
    <xf numFmtId="0" fontId="4" fillId="0" borderId="84" xfId="0" applyFont="1" applyFill="1" applyBorder="1" applyAlignment="1">
      <alignment horizontal="center"/>
    </xf>
    <xf numFmtId="0" fontId="4" fillId="0" borderId="85" xfId="0" applyFont="1" applyFill="1" applyBorder="1" applyAlignment="1">
      <alignment horizontal="center"/>
    </xf>
    <xf numFmtId="0" fontId="4" fillId="9" borderId="32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2" fontId="5" fillId="0" borderId="27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90" xfId="0" applyNumberFormat="1" applyFont="1" applyFill="1" applyBorder="1" applyAlignment="1">
      <alignment horizontal="left" vertical="center" wrapText="1"/>
    </xf>
    <xf numFmtId="2" fontId="5" fillId="0" borderId="13" xfId="0" applyNumberFormat="1" applyFont="1" applyFill="1" applyBorder="1" applyAlignment="1">
      <alignment horizontal="left" vertical="center" wrapText="1"/>
    </xf>
    <xf numFmtId="44" fontId="19" fillId="0" borderId="4" xfId="5" applyNumberFormat="1" applyFill="1" applyBorder="1" applyAlignment="1">
      <alignment horizontal="center" vertical="top"/>
    </xf>
    <xf numFmtId="44" fontId="19" fillId="13" borderId="22" xfId="5" applyNumberFormat="1" applyFill="1" applyBorder="1" applyAlignment="1">
      <alignment horizontal="center" vertical="top"/>
    </xf>
    <xf numFmtId="44" fontId="19" fillId="13" borderId="20" xfId="5" applyNumberFormat="1" applyFill="1" applyBorder="1" applyAlignment="1">
      <alignment horizontal="center" vertical="top"/>
    </xf>
    <xf numFmtId="0" fontId="20" fillId="0" borderId="87" xfId="5" applyFont="1" applyFill="1" applyBorder="1" applyAlignment="1">
      <alignment horizontal="center" vertical="top" wrapText="1"/>
    </xf>
    <xf numFmtId="0" fontId="20" fillId="0" borderId="79" xfId="5" applyFont="1" applyFill="1" applyBorder="1" applyAlignment="1">
      <alignment horizontal="center" vertical="top" wrapText="1"/>
    </xf>
    <xf numFmtId="0" fontId="20" fillId="0" borderId="34" xfId="5" applyFont="1" applyFill="1" applyBorder="1" applyAlignment="1">
      <alignment horizontal="center" vertical="top" wrapText="1"/>
    </xf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1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60" xfId="0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0" fillId="10" borderId="0" xfId="0" applyFill="1" applyAlignment="1">
      <alignment horizontal="center"/>
    </xf>
  </cellXfs>
  <cellStyles count="32">
    <cellStyle name="Bom" xfId="1" builtinId="26"/>
    <cellStyle name="Moeda 2" xfId="17" xr:uid="{B68C29C2-8C44-4584-843D-E33EA48A2FEF}"/>
    <cellStyle name="Moeda 3" xfId="6" xr:uid="{850A6402-4E64-4F5C-BC72-E6F3EE0301BC}"/>
    <cellStyle name="Normal" xfId="0" builtinId="0"/>
    <cellStyle name="Normal 2" xfId="11" xr:uid="{8B26A854-3E00-4FC6-B3C3-08C5DCCF47E8}"/>
    <cellStyle name="Normal 2 2 2 2" xfId="15" xr:uid="{F90C1C7B-C0E7-43F7-8E06-746FCE08A72D}"/>
    <cellStyle name="Normal 3" xfId="12" xr:uid="{7801EA40-ED31-4F32-BCBA-0FDD83CB0CB8}"/>
    <cellStyle name="Normal 4" xfId="5" xr:uid="{BA393E07-4A14-4B69-A379-BDA66344C952}"/>
    <cellStyle name="Porcentagem" xfId="31" builtinId="5"/>
    <cellStyle name="Porcentagem 2" xfId="9" xr:uid="{BF64A171-A460-4A22-81B9-6532652DD613}"/>
    <cellStyle name="Porcentagem 2 2 2" xfId="16" xr:uid="{B04D7A8A-9902-4231-8DD4-A934AB79FC67}"/>
    <cellStyle name="Porcentagem 3" xfId="7" xr:uid="{5F47A16D-656E-4F1C-A9C0-61CA955A94A0}"/>
    <cellStyle name="Ruim" xfId="2" builtinId="27"/>
    <cellStyle name="Vírgula" xfId="3" builtinId="3"/>
    <cellStyle name="Vírgula 10" xfId="13" xr:uid="{A1077790-D723-4D9C-A28D-3A5C139E0692}"/>
    <cellStyle name="Vírgula 2" xfId="4" xr:uid="{00000000-0005-0000-0000-000005000000}"/>
    <cellStyle name="Vírgula 2 2" xfId="23" xr:uid="{21818FF4-078E-4774-9C95-88F3E815A508}"/>
    <cellStyle name="Vírgula 2 2 2 2" xfId="14" xr:uid="{FEB50E97-C391-4232-BAFA-CFC5C23A61C1}"/>
    <cellStyle name="Vírgula 2 3" xfId="30" xr:uid="{93D89BF2-5BC6-45E3-9C81-CB1A8F7E8D80}"/>
    <cellStyle name="Vírgula 2 4" xfId="18" xr:uid="{78D95F50-1402-4F18-8703-602449B4AD21}"/>
    <cellStyle name="Vírgula 2 5" xfId="10" xr:uid="{90C16E91-05E6-4518-B04B-D7B19E0A2914}"/>
    <cellStyle name="Vírgula 3" xfId="8" xr:uid="{9D86D89A-35EA-487B-BBCC-C8C96588CF9D}"/>
    <cellStyle name="Vírgula 3 2" xfId="24" xr:uid="{F290F34D-7A7E-4512-8346-494A1F8C6AFC}"/>
    <cellStyle name="Vírgula 3 3" xfId="19" xr:uid="{8EF66A6D-D3A3-48D7-B378-DAC71C6ED7E5}"/>
    <cellStyle name="Vírgula 4" xfId="20" xr:uid="{4C4DE049-5E06-4DF5-840F-3D20AB85A959}"/>
    <cellStyle name="Vírgula 4 2" xfId="25" xr:uid="{021E37C0-1E1E-4315-B13E-A396DBF8A00B}"/>
    <cellStyle name="Vírgula 5" xfId="21" xr:uid="{EAA09AC6-73C1-430E-912D-17E3040BFEE2}"/>
    <cellStyle name="Vírgula 5 2" xfId="26" xr:uid="{DED7AAB1-791C-423F-8BDE-7C5B3EDC0B4D}"/>
    <cellStyle name="Vírgula 6" xfId="27" xr:uid="{0F703DF0-C53F-4B31-8327-6A7BFE15D1E0}"/>
    <cellStyle name="Vírgula 7" xfId="28" xr:uid="{575D21C3-7397-4EB4-95C3-5195A2AD6C9E}"/>
    <cellStyle name="Vírgula 8" xfId="22" xr:uid="{B89752F9-2DF9-4565-A02C-DA334466F385}"/>
    <cellStyle name="Vírgula 9" xfId="29" xr:uid="{7FBE3FC4-1104-4202-ACA8-C373FA707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D91"/>
  <sheetViews>
    <sheetView zoomScaleNormal="100" workbookViewId="0">
      <selection activeCell="G82" sqref="G82"/>
    </sheetView>
  </sheetViews>
  <sheetFormatPr defaultColWidth="9.140625" defaultRowHeight="15" x14ac:dyDescent="0.25"/>
  <cols>
    <col min="1" max="1" width="7" style="43" bestFit="1" customWidth="1"/>
    <col min="2" max="2" width="86.42578125" style="44" bestFit="1" customWidth="1"/>
    <col min="3" max="3" width="6.28515625" style="45" bestFit="1" customWidth="1"/>
    <col min="4" max="4" width="11.7109375" style="46" customWidth="1"/>
    <col min="5" max="5" width="9.85546875" style="44" customWidth="1"/>
    <col min="6" max="6" width="8.5703125" style="46" customWidth="1"/>
    <col min="7" max="7" width="12.7109375" style="44" customWidth="1"/>
    <col min="8" max="8" width="5" style="47" customWidth="1"/>
    <col min="9" max="9" width="13.140625" style="48" customWidth="1"/>
    <col min="10" max="10" width="7.5703125" style="9" bestFit="1" customWidth="1"/>
    <col min="11" max="11" width="7.5703125" style="7" bestFit="1" customWidth="1"/>
    <col min="12" max="12" width="7.85546875" style="49" customWidth="1"/>
    <col min="13" max="13" width="14.85546875" style="49" bestFit="1" customWidth="1"/>
    <col min="14" max="732" width="9.140625" style="49"/>
    <col min="733" max="16384" width="9.140625" style="50"/>
  </cols>
  <sheetData>
    <row r="1" spans="1:732" s="4" customFormat="1" ht="21.75" customHeight="1" thickBot="1" x14ac:dyDescent="0.3">
      <c r="A1" s="337" t="s">
        <v>0</v>
      </c>
      <c r="B1" s="338"/>
      <c r="C1" s="339"/>
      <c r="D1" s="337" t="s">
        <v>1</v>
      </c>
      <c r="E1" s="338"/>
      <c r="F1" s="338"/>
      <c r="G1" s="340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</row>
    <row r="2" spans="1:732" s="11" customFormat="1" x14ac:dyDescent="0.25">
      <c r="A2" s="235" t="s">
        <v>2</v>
      </c>
      <c r="B2" s="236" t="s">
        <v>50</v>
      </c>
      <c r="C2" s="237"/>
      <c r="D2" s="341" t="s">
        <v>3</v>
      </c>
      <c r="E2" s="342"/>
      <c r="F2" s="342"/>
      <c r="G2" s="343"/>
      <c r="H2" s="7"/>
      <c r="I2" s="8"/>
      <c r="J2" s="9"/>
      <c r="K2" s="7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</row>
    <row r="3" spans="1:732" s="11" customFormat="1" x14ac:dyDescent="0.25">
      <c r="A3" s="5"/>
      <c r="B3" s="6" t="s">
        <v>51</v>
      </c>
      <c r="C3" s="238"/>
      <c r="D3" s="143"/>
      <c r="E3" s="13"/>
      <c r="F3" s="12"/>
      <c r="G3" s="14"/>
      <c r="H3" s="7"/>
      <c r="I3" s="15"/>
      <c r="J3" s="9"/>
      <c r="K3" s="7"/>
      <c r="L3" s="10"/>
      <c r="M3" s="16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</row>
    <row r="4" spans="1:732" s="11" customFormat="1" ht="26.25" customHeight="1" x14ac:dyDescent="0.25">
      <c r="A4" s="5"/>
      <c r="B4" s="6" t="s">
        <v>52</v>
      </c>
      <c r="C4" s="238"/>
      <c r="D4" s="352" t="s">
        <v>183</v>
      </c>
      <c r="E4" s="353"/>
      <c r="F4" s="13">
        <v>204.14</v>
      </c>
      <c r="G4" s="308" t="s">
        <v>4</v>
      </c>
      <c r="H4" s="7"/>
      <c r="I4" s="8"/>
      <c r="J4" s="9"/>
      <c r="K4" s="7"/>
      <c r="L4" s="10"/>
      <c r="M4" s="16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</row>
    <row r="5" spans="1:732" s="11" customFormat="1" ht="36" customHeight="1" thickBot="1" x14ac:dyDescent="0.3">
      <c r="A5" s="17"/>
      <c r="B5" s="18"/>
      <c r="C5" s="239"/>
      <c r="D5" s="354" t="s">
        <v>6</v>
      </c>
      <c r="E5" s="355"/>
      <c r="F5" s="19">
        <v>204.14</v>
      </c>
      <c r="G5" s="309" t="s">
        <v>4</v>
      </c>
      <c r="H5" s="7"/>
      <c r="I5" s="8"/>
      <c r="J5" s="9"/>
      <c r="K5" s="7"/>
      <c r="L5" s="10"/>
      <c r="M5" s="16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</row>
    <row r="6" spans="1:732" s="11" customFormat="1" ht="30" customHeight="1" thickBot="1" x14ac:dyDescent="0.3">
      <c r="A6" s="20"/>
      <c r="B6" s="21"/>
      <c r="C6" s="22"/>
      <c r="D6" s="23"/>
      <c r="E6" s="24"/>
      <c r="F6" s="25"/>
      <c r="G6" s="26"/>
      <c r="H6" s="7"/>
      <c r="I6" s="344" t="s">
        <v>214</v>
      </c>
      <c r="J6" s="345"/>
      <c r="K6" s="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</row>
    <row r="7" spans="1:732" s="11" customFormat="1" ht="30.75" thickBot="1" x14ac:dyDescent="0.3">
      <c r="A7" s="153"/>
      <c r="B7" s="190" t="s">
        <v>7</v>
      </c>
      <c r="C7" s="153" t="s">
        <v>8</v>
      </c>
      <c r="D7" s="154" t="s">
        <v>9</v>
      </c>
      <c r="E7" s="155" t="s">
        <v>10</v>
      </c>
      <c r="F7" s="154" t="s">
        <v>11</v>
      </c>
      <c r="G7" s="156" t="s">
        <v>12</v>
      </c>
      <c r="H7" s="202" t="s">
        <v>13</v>
      </c>
      <c r="I7" s="241" t="s">
        <v>14</v>
      </c>
      <c r="J7" s="242" t="s">
        <v>15</v>
      </c>
      <c r="K7" s="240" t="s">
        <v>16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</row>
    <row r="8" spans="1:732" s="11" customFormat="1" ht="15.75" thickBot="1" x14ac:dyDescent="0.3">
      <c r="A8" s="157"/>
      <c r="B8" s="158"/>
      <c r="C8" s="158"/>
      <c r="D8" s="159"/>
      <c r="E8" s="158"/>
      <c r="F8" s="159"/>
      <c r="G8" s="160"/>
      <c r="H8" s="203"/>
      <c r="I8" s="243"/>
      <c r="J8" s="244"/>
      <c r="K8" s="7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</row>
    <row r="9" spans="1:732" s="11" customFormat="1" ht="15.75" thickBot="1" x14ac:dyDescent="0.3">
      <c r="A9" s="161">
        <v>1</v>
      </c>
      <c r="B9" s="191" t="s">
        <v>5</v>
      </c>
      <c r="C9" s="162"/>
      <c r="D9" s="163"/>
      <c r="E9" s="162"/>
      <c r="F9" s="163"/>
      <c r="G9" s="164"/>
      <c r="H9" s="204">
        <v>1.27</v>
      </c>
      <c r="I9" s="245"/>
      <c r="J9" s="246"/>
      <c r="K9" s="7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</row>
    <row r="10" spans="1:732" s="11" customFormat="1" ht="15.75" thickBot="1" x14ac:dyDescent="0.3">
      <c r="A10" s="165"/>
      <c r="B10" s="166" t="s">
        <v>55</v>
      </c>
      <c r="C10" s="166"/>
      <c r="D10" s="167"/>
      <c r="E10" s="166"/>
      <c r="F10" s="167"/>
      <c r="G10" s="168"/>
      <c r="H10" s="7"/>
      <c r="I10" s="245"/>
      <c r="J10" s="246"/>
      <c r="K10" s="7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</row>
    <row r="11" spans="1:732" s="11" customFormat="1" ht="15.75" thickBot="1" x14ac:dyDescent="0.3">
      <c r="A11" s="161" t="s">
        <v>17</v>
      </c>
      <c r="B11" s="191" t="s">
        <v>18</v>
      </c>
      <c r="C11" s="162"/>
      <c r="D11" s="163"/>
      <c r="E11" s="162"/>
      <c r="F11" s="163"/>
      <c r="G11" s="164"/>
      <c r="H11" s="7"/>
      <c r="I11" s="245"/>
      <c r="J11" s="246"/>
      <c r="K11" s="7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</row>
    <row r="12" spans="1:732" s="10" customFormat="1" x14ac:dyDescent="0.25">
      <c r="A12" s="152" t="s">
        <v>19</v>
      </c>
      <c r="B12" s="189" t="s">
        <v>20</v>
      </c>
      <c r="C12" s="169" t="s">
        <v>4</v>
      </c>
      <c r="D12" s="286">
        <v>2</v>
      </c>
      <c r="E12" s="286">
        <f>K12</f>
        <v>406.4</v>
      </c>
      <c r="F12" s="286">
        <f>E12*D12</f>
        <v>812.8</v>
      </c>
      <c r="G12" s="170"/>
      <c r="H12" s="7"/>
      <c r="I12" s="245">
        <v>4813</v>
      </c>
      <c r="J12" s="247">
        <v>320</v>
      </c>
      <c r="K12" s="27">
        <f t="shared" ref="K12:K51" si="0">J12*$H$9</f>
        <v>406.4</v>
      </c>
      <c r="M12" s="28"/>
    </row>
    <row r="13" spans="1:732" s="11" customFormat="1" ht="15.75" thickBot="1" x14ac:dyDescent="0.3">
      <c r="A13" s="171"/>
      <c r="B13" s="151"/>
      <c r="C13" s="151"/>
      <c r="D13" s="172"/>
      <c r="E13" s="151"/>
      <c r="F13" s="172"/>
      <c r="G13" s="173"/>
      <c r="H13" s="7"/>
      <c r="I13" s="245"/>
      <c r="J13" s="246"/>
      <c r="K13" s="148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</row>
    <row r="14" spans="1:732" s="11" customFormat="1" ht="15.75" thickBot="1" x14ac:dyDescent="0.3">
      <c r="A14" s="161"/>
      <c r="B14" s="192" t="s">
        <v>21</v>
      </c>
      <c r="C14" s="162" t="str">
        <f>A11</f>
        <v>1.1</v>
      </c>
      <c r="D14" s="163"/>
      <c r="E14" s="162"/>
      <c r="F14" s="163"/>
      <c r="G14" s="174">
        <f>SUM(F12:F12)</f>
        <v>812.8</v>
      </c>
      <c r="H14" s="7"/>
      <c r="I14" s="245"/>
      <c r="J14" s="246"/>
      <c r="K14" s="148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</row>
    <row r="15" spans="1:732" s="147" customFormat="1" x14ac:dyDescent="0.25">
      <c r="A15" s="175"/>
      <c r="B15" s="176"/>
      <c r="C15" s="176"/>
      <c r="D15" s="176"/>
      <c r="E15" s="176"/>
      <c r="F15" s="176"/>
      <c r="G15" s="177"/>
      <c r="H15" s="149"/>
      <c r="I15" s="245"/>
      <c r="J15" s="246"/>
      <c r="K15" s="148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L15" s="146"/>
      <c r="FM15" s="146"/>
      <c r="FN15" s="146"/>
      <c r="FO15" s="146"/>
      <c r="FP15" s="146"/>
      <c r="FQ15" s="146"/>
      <c r="FR15" s="146"/>
      <c r="FS15" s="146"/>
      <c r="FT15" s="146"/>
      <c r="FU15" s="146"/>
      <c r="FV15" s="146"/>
      <c r="FW15" s="146"/>
      <c r="FX15" s="146"/>
      <c r="FY15" s="146"/>
      <c r="FZ15" s="146"/>
      <c r="GA15" s="146"/>
      <c r="GB15" s="146"/>
      <c r="GC15" s="146"/>
      <c r="GD15" s="146"/>
      <c r="GE15" s="146"/>
      <c r="GF15" s="146"/>
      <c r="GG15" s="146"/>
      <c r="GH15" s="146"/>
      <c r="GI15" s="146"/>
      <c r="GJ15" s="146"/>
      <c r="GK15" s="146"/>
      <c r="GL15" s="146"/>
      <c r="GM15" s="146"/>
      <c r="GN15" s="146"/>
      <c r="GO15" s="146"/>
      <c r="GP15" s="146"/>
      <c r="GQ15" s="146"/>
      <c r="GR15" s="146"/>
      <c r="GS15" s="146"/>
      <c r="GT15" s="146"/>
      <c r="GU15" s="146"/>
      <c r="GV15" s="146"/>
      <c r="GW15" s="146"/>
      <c r="GX15" s="146"/>
      <c r="GY15" s="146"/>
      <c r="GZ15" s="146"/>
      <c r="HA15" s="146"/>
      <c r="HB15" s="146"/>
      <c r="HC15" s="146"/>
      <c r="HD15" s="146"/>
      <c r="HE15" s="146"/>
      <c r="HF15" s="146"/>
      <c r="HG15" s="146"/>
      <c r="HH15" s="146"/>
      <c r="HI15" s="146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6"/>
      <c r="IF15" s="146"/>
      <c r="IG15" s="146"/>
      <c r="IH15" s="146"/>
      <c r="II15" s="146"/>
      <c r="IJ15" s="146"/>
      <c r="IK15" s="146"/>
      <c r="IL15" s="146"/>
      <c r="IM15" s="146"/>
      <c r="IN15" s="146"/>
      <c r="IO15" s="146"/>
      <c r="IP15" s="146"/>
      <c r="IQ15" s="146"/>
      <c r="IR15" s="146"/>
      <c r="IS15" s="146"/>
      <c r="IT15" s="146"/>
      <c r="IU15" s="146"/>
      <c r="IV15" s="146"/>
      <c r="IW15" s="146"/>
      <c r="IX15" s="146"/>
      <c r="IY15" s="146"/>
      <c r="IZ15" s="146"/>
      <c r="JA15" s="146"/>
      <c r="JB15" s="146"/>
      <c r="JC15" s="146"/>
      <c r="JD15" s="146"/>
      <c r="JE15" s="146"/>
      <c r="JF15" s="146"/>
      <c r="JG15" s="146"/>
      <c r="JH15" s="146"/>
      <c r="JI15" s="146"/>
      <c r="JJ15" s="146"/>
      <c r="JK15" s="146"/>
      <c r="JL15" s="146"/>
      <c r="JM15" s="146"/>
      <c r="JN15" s="146"/>
      <c r="JO15" s="146"/>
      <c r="JP15" s="146"/>
      <c r="JQ15" s="146"/>
      <c r="JR15" s="146"/>
      <c r="JS15" s="146"/>
      <c r="JT15" s="146"/>
      <c r="JU15" s="146"/>
      <c r="JV15" s="146"/>
      <c r="JW15" s="146"/>
      <c r="JX15" s="146"/>
      <c r="JY15" s="146"/>
      <c r="JZ15" s="146"/>
      <c r="KA15" s="146"/>
      <c r="KB15" s="146"/>
      <c r="KC15" s="146"/>
      <c r="KD15" s="146"/>
      <c r="KE15" s="146"/>
      <c r="KF15" s="146"/>
      <c r="KG15" s="146"/>
      <c r="KH15" s="146"/>
      <c r="KI15" s="146"/>
      <c r="KJ15" s="146"/>
      <c r="KK15" s="146"/>
      <c r="KL15" s="146"/>
      <c r="KM15" s="146"/>
      <c r="KN15" s="146"/>
      <c r="KO15" s="146"/>
      <c r="KP15" s="146"/>
      <c r="KQ15" s="146"/>
      <c r="KR15" s="146"/>
      <c r="KS15" s="146"/>
      <c r="KT15" s="146"/>
      <c r="KU15" s="146"/>
      <c r="KV15" s="146"/>
      <c r="KW15" s="146"/>
      <c r="KX15" s="146"/>
      <c r="KY15" s="146"/>
      <c r="KZ15" s="146"/>
      <c r="LA15" s="146"/>
      <c r="LB15" s="146"/>
      <c r="LC15" s="146"/>
      <c r="LD15" s="146"/>
      <c r="LE15" s="146"/>
      <c r="LF15" s="146"/>
      <c r="LG15" s="146"/>
      <c r="LH15" s="146"/>
      <c r="LI15" s="146"/>
      <c r="LJ15" s="146"/>
      <c r="LK15" s="146"/>
      <c r="LL15" s="146"/>
      <c r="LM15" s="146"/>
      <c r="LN15" s="146"/>
      <c r="LO15" s="146"/>
      <c r="LP15" s="146"/>
      <c r="LQ15" s="146"/>
      <c r="LR15" s="146"/>
      <c r="LS15" s="146"/>
      <c r="LT15" s="146"/>
      <c r="LU15" s="146"/>
      <c r="LV15" s="146"/>
      <c r="LW15" s="146"/>
      <c r="LX15" s="146"/>
      <c r="LY15" s="146"/>
      <c r="LZ15" s="146"/>
      <c r="MA15" s="146"/>
      <c r="MB15" s="146"/>
      <c r="MC15" s="146"/>
      <c r="MD15" s="146"/>
      <c r="ME15" s="146"/>
      <c r="MF15" s="146"/>
      <c r="MG15" s="146"/>
      <c r="MH15" s="146"/>
      <c r="MI15" s="146"/>
      <c r="MJ15" s="146"/>
      <c r="MK15" s="146"/>
      <c r="ML15" s="146"/>
      <c r="MM15" s="146"/>
      <c r="MN15" s="146"/>
      <c r="MO15" s="146"/>
      <c r="MP15" s="146"/>
      <c r="MQ15" s="146"/>
      <c r="MR15" s="146"/>
      <c r="MS15" s="146"/>
      <c r="MT15" s="146"/>
      <c r="MU15" s="146"/>
      <c r="MV15" s="146"/>
      <c r="MW15" s="146"/>
      <c r="MX15" s="146"/>
      <c r="MY15" s="146"/>
      <c r="MZ15" s="146"/>
      <c r="NA15" s="146"/>
      <c r="NB15" s="146"/>
      <c r="NC15" s="146"/>
      <c r="ND15" s="146"/>
      <c r="NE15" s="146"/>
      <c r="NF15" s="146"/>
      <c r="NG15" s="146"/>
      <c r="NH15" s="146"/>
      <c r="NI15" s="146"/>
      <c r="NJ15" s="146"/>
      <c r="NK15" s="146"/>
      <c r="NL15" s="146"/>
      <c r="NM15" s="146"/>
      <c r="NN15" s="146"/>
      <c r="NO15" s="146"/>
      <c r="NP15" s="146"/>
      <c r="NQ15" s="146"/>
      <c r="NR15" s="146"/>
      <c r="NS15" s="146"/>
      <c r="NT15" s="146"/>
      <c r="NU15" s="146"/>
      <c r="NV15" s="146"/>
      <c r="NW15" s="146"/>
      <c r="NX15" s="146"/>
      <c r="NY15" s="146"/>
      <c r="NZ15" s="146"/>
      <c r="OA15" s="146"/>
      <c r="OB15" s="146"/>
      <c r="OC15" s="146"/>
      <c r="OD15" s="146"/>
      <c r="OE15" s="146"/>
      <c r="OF15" s="146"/>
      <c r="OG15" s="146"/>
      <c r="OH15" s="146"/>
      <c r="OI15" s="146"/>
      <c r="OJ15" s="146"/>
      <c r="OK15" s="146"/>
      <c r="OL15" s="146"/>
      <c r="OM15" s="146"/>
      <c r="ON15" s="146"/>
      <c r="OO15" s="146"/>
      <c r="OP15" s="146"/>
      <c r="OQ15" s="146"/>
      <c r="OR15" s="146"/>
      <c r="OS15" s="146"/>
      <c r="OT15" s="146"/>
      <c r="OU15" s="146"/>
      <c r="OV15" s="146"/>
      <c r="OW15" s="146"/>
      <c r="OX15" s="146"/>
      <c r="OY15" s="146"/>
      <c r="OZ15" s="146"/>
      <c r="PA15" s="146"/>
      <c r="PB15" s="146"/>
      <c r="PC15" s="146"/>
      <c r="PD15" s="146"/>
      <c r="PE15" s="146"/>
      <c r="PF15" s="146"/>
      <c r="PG15" s="146"/>
      <c r="PH15" s="146"/>
      <c r="PI15" s="146"/>
      <c r="PJ15" s="146"/>
      <c r="PK15" s="146"/>
      <c r="PL15" s="146"/>
      <c r="PM15" s="146"/>
      <c r="PN15" s="146"/>
      <c r="PO15" s="146"/>
      <c r="PP15" s="146"/>
      <c r="PQ15" s="146"/>
      <c r="PR15" s="146"/>
      <c r="PS15" s="146"/>
      <c r="PT15" s="146"/>
      <c r="PU15" s="146"/>
      <c r="PV15" s="146"/>
      <c r="PW15" s="146"/>
      <c r="PX15" s="146"/>
      <c r="PY15" s="146"/>
      <c r="PZ15" s="146"/>
      <c r="QA15" s="146"/>
      <c r="QB15" s="146"/>
      <c r="QC15" s="146"/>
      <c r="QD15" s="146"/>
      <c r="QE15" s="146"/>
      <c r="QF15" s="146"/>
      <c r="QG15" s="146"/>
      <c r="QH15" s="146"/>
      <c r="QI15" s="146"/>
      <c r="QJ15" s="146"/>
      <c r="QK15" s="146"/>
      <c r="QL15" s="146"/>
      <c r="QM15" s="146"/>
      <c r="QN15" s="146"/>
      <c r="QO15" s="146"/>
      <c r="QP15" s="146"/>
      <c r="QQ15" s="146"/>
      <c r="QR15" s="146"/>
      <c r="QS15" s="146"/>
      <c r="QT15" s="146"/>
      <c r="QU15" s="146"/>
      <c r="QV15" s="146"/>
      <c r="QW15" s="146"/>
      <c r="QX15" s="146"/>
      <c r="QY15" s="146"/>
      <c r="QZ15" s="146"/>
      <c r="RA15" s="146"/>
      <c r="RB15" s="146"/>
      <c r="RC15" s="146"/>
      <c r="RD15" s="146"/>
      <c r="RE15" s="146"/>
      <c r="RF15" s="146"/>
      <c r="RG15" s="146"/>
      <c r="RH15" s="146"/>
      <c r="RI15" s="146"/>
      <c r="RJ15" s="146"/>
      <c r="RK15" s="146"/>
      <c r="RL15" s="146"/>
      <c r="RM15" s="146"/>
      <c r="RN15" s="146"/>
      <c r="RO15" s="146"/>
      <c r="RP15" s="146"/>
      <c r="RQ15" s="146"/>
      <c r="RR15" s="146"/>
      <c r="RS15" s="146"/>
      <c r="RT15" s="146"/>
      <c r="RU15" s="146"/>
      <c r="RV15" s="146"/>
      <c r="RW15" s="146"/>
      <c r="RX15" s="146"/>
      <c r="RY15" s="146"/>
      <c r="RZ15" s="146"/>
      <c r="SA15" s="146"/>
      <c r="SB15" s="146"/>
      <c r="SC15" s="146"/>
      <c r="SD15" s="146"/>
      <c r="SE15" s="146"/>
      <c r="SF15" s="146"/>
      <c r="SG15" s="146"/>
      <c r="SH15" s="146"/>
      <c r="SI15" s="146"/>
      <c r="SJ15" s="146"/>
      <c r="SK15" s="146"/>
      <c r="SL15" s="146"/>
      <c r="SM15" s="146"/>
      <c r="SN15" s="146"/>
      <c r="SO15" s="146"/>
      <c r="SP15" s="146"/>
      <c r="SQ15" s="146"/>
      <c r="SR15" s="146"/>
      <c r="SS15" s="146"/>
      <c r="ST15" s="146"/>
      <c r="SU15" s="146"/>
      <c r="SV15" s="146"/>
      <c r="SW15" s="146"/>
      <c r="SX15" s="146"/>
      <c r="SY15" s="146"/>
      <c r="SZ15" s="146"/>
      <c r="TA15" s="146"/>
      <c r="TB15" s="146"/>
      <c r="TC15" s="146"/>
      <c r="TD15" s="146"/>
      <c r="TE15" s="146"/>
      <c r="TF15" s="146"/>
      <c r="TG15" s="146"/>
      <c r="TH15" s="146"/>
      <c r="TI15" s="146"/>
      <c r="TJ15" s="146"/>
      <c r="TK15" s="146"/>
      <c r="TL15" s="146"/>
      <c r="TM15" s="146"/>
      <c r="TN15" s="146"/>
      <c r="TO15" s="146"/>
      <c r="TP15" s="146"/>
      <c r="TQ15" s="146"/>
      <c r="TR15" s="146"/>
      <c r="TS15" s="146"/>
      <c r="TT15" s="146"/>
      <c r="TU15" s="146"/>
      <c r="TV15" s="146"/>
      <c r="TW15" s="146"/>
      <c r="TX15" s="146"/>
      <c r="TY15" s="146"/>
      <c r="TZ15" s="146"/>
      <c r="UA15" s="146"/>
      <c r="UB15" s="146"/>
      <c r="UC15" s="146"/>
      <c r="UD15" s="146"/>
      <c r="UE15" s="146"/>
      <c r="UF15" s="146"/>
      <c r="UG15" s="146"/>
      <c r="UH15" s="146"/>
      <c r="UI15" s="146"/>
      <c r="UJ15" s="146"/>
      <c r="UK15" s="146"/>
      <c r="UL15" s="146"/>
      <c r="UM15" s="146"/>
      <c r="UN15" s="146"/>
      <c r="UO15" s="146"/>
      <c r="UP15" s="146"/>
      <c r="UQ15" s="146"/>
      <c r="UR15" s="146"/>
      <c r="US15" s="146"/>
      <c r="UT15" s="146"/>
      <c r="UU15" s="146"/>
      <c r="UV15" s="146"/>
      <c r="UW15" s="146"/>
      <c r="UX15" s="146"/>
      <c r="UY15" s="146"/>
      <c r="UZ15" s="146"/>
      <c r="VA15" s="146"/>
      <c r="VB15" s="146"/>
      <c r="VC15" s="146"/>
      <c r="VD15" s="146"/>
      <c r="VE15" s="146"/>
      <c r="VF15" s="146"/>
      <c r="VG15" s="146"/>
      <c r="VH15" s="146"/>
      <c r="VI15" s="146"/>
      <c r="VJ15" s="146"/>
      <c r="VK15" s="146"/>
      <c r="VL15" s="146"/>
      <c r="VM15" s="146"/>
      <c r="VN15" s="146"/>
      <c r="VO15" s="146"/>
      <c r="VP15" s="146"/>
      <c r="VQ15" s="146"/>
      <c r="VR15" s="146"/>
      <c r="VS15" s="146"/>
      <c r="VT15" s="146"/>
      <c r="VU15" s="146"/>
      <c r="VV15" s="146"/>
      <c r="VW15" s="146"/>
      <c r="VX15" s="146"/>
      <c r="VY15" s="146"/>
      <c r="VZ15" s="146"/>
      <c r="WA15" s="146"/>
      <c r="WB15" s="146"/>
      <c r="WC15" s="146"/>
      <c r="WD15" s="146"/>
      <c r="WE15" s="146"/>
      <c r="WF15" s="146"/>
      <c r="WG15" s="146"/>
      <c r="WH15" s="146"/>
      <c r="WI15" s="146"/>
      <c r="WJ15" s="146"/>
      <c r="WK15" s="146"/>
      <c r="WL15" s="146"/>
      <c r="WM15" s="146"/>
      <c r="WN15" s="146"/>
      <c r="WO15" s="146"/>
      <c r="WP15" s="146"/>
      <c r="WQ15" s="146"/>
      <c r="WR15" s="146"/>
      <c r="WS15" s="146"/>
      <c r="WT15" s="146"/>
      <c r="WU15" s="146"/>
      <c r="WV15" s="146"/>
      <c r="WW15" s="146"/>
      <c r="WX15" s="146"/>
      <c r="WY15" s="146"/>
      <c r="WZ15" s="146"/>
      <c r="XA15" s="146"/>
      <c r="XB15" s="146"/>
      <c r="XC15" s="146"/>
      <c r="XD15" s="146"/>
      <c r="XE15" s="146"/>
      <c r="XF15" s="146"/>
      <c r="XG15" s="146"/>
      <c r="XH15" s="146"/>
      <c r="XI15" s="146"/>
      <c r="XJ15" s="146"/>
      <c r="XK15" s="146"/>
      <c r="XL15" s="146"/>
      <c r="XM15" s="146"/>
      <c r="XN15" s="146"/>
      <c r="XO15" s="146"/>
      <c r="XP15" s="146"/>
      <c r="XQ15" s="146"/>
      <c r="XR15" s="146"/>
      <c r="XS15" s="146"/>
      <c r="XT15" s="146"/>
      <c r="XU15" s="146"/>
      <c r="XV15" s="146"/>
      <c r="XW15" s="146"/>
      <c r="XX15" s="146"/>
      <c r="XY15" s="146"/>
      <c r="XZ15" s="146"/>
      <c r="YA15" s="146"/>
      <c r="YB15" s="146"/>
      <c r="YC15" s="146"/>
      <c r="YD15" s="146"/>
      <c r="YE15" s="146"/>
      <c r="YF15" s="146"/>
      <c r="YG15" s="146"/>
      <c r="YH15" s="146"/>
      <c r="YI15" s="146"/>
      <c r="YJ15" s="146"/>
      <c r="YK15" s="146"/>
      <c r="YL15" s="146"/>
      <c r="YM15" s="146"/>
      <c r="YN15" s="146"/>
      <c r="YO15" s="146"/>
      <c r="YP15" s="146"/>
      <c r="YQ15" s="146"/>
      <c r="YR15" s="146"/>
      <c r="YS15" s="146"/>
      <c r="YT15" s="146"/>
      <c r="YU15" s="146"/>
      <c r="YV15" s="146"/>
      <c r="YW15" s="146"/>
      <c r="YX15" s="146"/>
      <c r="YY15" s="146"/>
      <c r="YZ15" s="146"/>
      <c r="ZA15" s="146"/>
      <c r="ZB15" s="146"/>
      <c r="ZC15" s="146"/>
      <c r="ZD15" s="146"/>
      <c r="ZE15" s="146"/>
      <c r="ZF15" s="146"/>
      <c r="ZG15" s="146"/>
      <c r="ZH15" s="146"/>
      <c r="ZI15" s="146"/>
      <c r="ZJ15" s="146"/>
      <c r="ZK15" s="146"/>
      <c r="ZL15" s="146"/>
      <c r="ZM15" s="146"/>
      <c r="ZN15" s="146"/>
      <c r="ZO15" s="146"/>
      <c r="ZP15" s="146"/>
      <c r="ZQ15" s="146"/>
      <c r="ZR15" s="146"/>
      <c r="ZS15" s="146"/>
      <c r="ZT15" s="146"/>
      <c r="ZU15" s="146"/>
      <c r="ZV15" s="146"/>
      <c r="ZW15" s="146"/>
      <c r="ZX15" s="146"/>
      <c r="ZY15" s="146"/>
      <c r="ZZ15" s="146"/>
      <c r="AAA15" s="146"/>
      <c r="AAB15" s="146"/>
      <c r="AAC15" s="146"/>
      <c r="AAD15" s="146"/>
      <c r="AAE15" s="146"/>
      <c r="AAF15" s="146"/>
      <c r="AAG15" s="146"/>
      <c r="AAH15" s="146"/>
      <c r="AAI15" s="146"/>
      <c r="AAJ15" s="146"/>
      <c r="AAK15" s="146"/>
      <c r="AAL15" s="146"/>
      <c r="AAM15" s="146"/>
      <c r="AAN15" s="146"/>
      <c r="AAO15" s="146"/>
      <c r="AAP15" s="146"/>
      <c r="AAQ15" s="146"/>
      <c r="AAR15" s="146"/>
      <c r="AAS15" s="146"/>
      <c r="AAT15" s="146"/>
      <c r="AAU15" s="146"/>
      <c r="AAV15" s="146"/>
      <c r="AAW15" s="146"/>
      <c r="AAX15" s="146"/>
      <c r="AAY15" s="146"/>
      <c r="AAZ15" s="146"/>
      <c r="ABA15" s="146"/>
      <c r="ABB15" s="146"/>
      <c r="ABC15" s="146"/>
      <c r="ABD15" s="146"/>
    </row>
    <row r="16" spans="1:732" s="147" customFormat="1" x14ac:dyDescent="0.25">
      <c r="A16" s="193" t="s">
        <v>22</v>
      </c>
      <c r="B16" s="194" t="s">
        <v>56</v>
      </c>
      <c r="C16" s="195"/>
      <c r="D16" s="196"/>
      <c r="E16" s="194"/>
      <c r="F16" s="196"/>
      <c r="G16" s="197"/>
      <c r="H16" s="31"/>
      <c r="I16" s="248"/>
      <c r="J16" s="249"/>
      <c r="K16" s="148"/>
    </row>
    <row r="17" spans="1:732" s="201" customFormat="1" ht="39.75" customHeight="1" x14ac:dyDescent="0.25">
      <c r="A17" s="198" t="s">
        <v>23</v>
      </c>
      <c r="B17" s="222" t="s">
        <v>129</v>
      </c>
      <c r="C17" s="150" t="s">
        <v>4</v>
      </c>
      <c r="D17" s="285">
        <v>108.88</v>
      </c>
      <c r="E17" s="284">
        <f>K17</f>
        <v>25.133299999999998</v>
      </c>
      <c r="F17" s="284">
        <f t="shared" ref="F17:F22" si="1">E17*D17</f>
        <v>2736.5137039999995</v>
      </c>
      <c r="G17" s="315"/>
      <c r="H17" s="4"/>
      <c r="I17" s="250">
        <v>97655</v>
      </c>
      <c r="J17" s="251">
        <v>19.79</v>
      </c>
      <c r="K17" s="148">
        <f>J17*$H$9</f>
        <v>25.133299999999998</v>
      </c>
    </row>
    <row r="18" spans="1:732" s="201" customFormat="1" ht="39.75" customHeight="1" x14ac:dyDescent="0.25">
      <c r="A18" s="198" t="s">
        <v>75</v>
      </c>
      <c r="B18" s="222" t="s">
        <v>130</v>
      </c>
      <c r="C18" s="150" t="s">
        <v>4</v>
      </c>
      <c r="D18" s="285">
        <f>108.88</f>
        <v>108.88</v>
      </c>
      <c r="E18" s="284">
        <f t="shared" ref="E18:E22" si="2">K18</f>
        <v>3.9242999999999997</v>
      </c>
      <c r="F18" s="284">
        <f t="shared" si="1"/>
        <v>427.27778399999994</v>
      </c>
      <c r="G18" s="315"/>
      <c r="H18" s="4"/>
      <c r="I18" s="250">
        <v>97647</v>
      </c>
      <c r="J18" s="251">
        <v>3.09</v>
      </c>
      <c r="K18" s="148">
        <f>J18*$H$9</f>
        <v>3.9242999999999997</v>
      </c>
    </row>
    <row r="19" spans="1:732" s="201" customFormat="1" ht="39.75" customHeight="1" x14ac:dyDescent="0.25">
      <c r="A19" s="198" t="s">
        <v>135</v>
      </c>
      <c r="B19" s="222" t="s">
        <v>145</v>
      </c>
      <c r="C19" s="150" t="s">
        <v>4</v>
      </c>
      <c r="D19" s="285">
        <v>10.17</v>
      </c>
      <c r="E19" s="284">
        <f t="shared" si="2"/>
        <v>3.9242999999999997</v>
      </c>
      <c r="F19" s="284">
        <f t="shared" si="1"/>
        <v>39.910131</v>
      </c>
      <c r="G19" s="315"/>
      <c r="H19" s="4"/>
      <c r="I19" s="250">
        <v>97647</v>
      </c>
      <c r="J19" s="251">
        <v>3.09</v>
      </c>
      <c r="K19" s="148">
        <f>J19*$H$9</f>
        <v>3.9242999999999997</v>
      </c>
    </row>
    <row r="20" spans="1:732" s="201" customFormat="1" ht="39.75" customHeight="1" x14ac:dyDescent="0.25">
      <c r="A20" s="198" t="s">
        <v>136</v>
      </c>
      <c r="B20" s="222" t="s">
        <v>147</v>
      </c>
      <c r="C20" s="150" t="s">
        <v>74</v>
      </c>
      <c r="D20" s="285">
        <v>1</v>
      </c>
      <c r="E20" s="284">
        <f t="shared" si="2"/>
        <v>250.1773</v>
      </c>
      <c r="F20" s="284">
        <f t="shared" si="1"/>
        <v>250.1773</v>
      </c>
      <c r="G20" s="315"/>
      <c r="H20" s="4"/>
      <c r="I20" s="250">
        <v>97656</v>
      </c>
      <c r="J20" s="251">
        <v>196.99</v>
      </c>
      <c r="K20" s="148">
        <f>J20*$H$9</f>
        <v>250.1773</v>
      </c>
    </row>
    <row r="21" spans="1:732" s="201" customFormat="1" ht="70.5" customHeight="1" x14ac:dyDescent="0.25">
      <c r="A21" s="198" t="s">
        <v>144</v>
      </c>
      <c r="B21" s="199" t="s">
        <v>178</v>
      </c>
      <c r="C21" s="150" t="s">
        <v>57</v>
      </c>
      <c r="D21" s="285">
        <f>119.05*0.1*1.4</f>
        <v>16.667000000000002</v>
      </c>
      <c r="E21" s="284">
        <f t="shared" si="2"/>
        <v>100.711</v>
      </c>
      <c r="F21" s="284">
        <f t="shared" si="1"/>
        <v>1678.5502370000002</v>
      </c>
      <c r="G21" s="315"/>
      <c r="H21" s="4"/>
      <c r="I21" s="250" t="s">
        <v>131</v>
      </c>
      <c r="J21" s="251">
        <v>79.3</v>
      </c>
      <c r="K21" s="148">
        <f t="shared" si="0"/>
        <v>100.711</v>
      </c>
    </row>
    <row r="22" spans="1:732" s="221" customFormat="1" ht="42.75" customHeight="1" thickBot="1" x14ac:dyDescent="0.3">
      <c r="A22" s="198" t="s">
        <v>146</v>
      </c>
      <c r="B22" s="199" t="s">
        <v>134</v>
      </c>
      <c r="C22" s="150" t="s">
        <v>74</v>
      </c>
      <c r="D22" s="285">
        <v>1</v>
      </c>
      <c r="E22" s="284">
        <f t="shared" si="2"/>
        <v>1778</v>
      </c>
      <c r="F22" s="284">
        <f t="shared" si="1"/>
        <v>1778</v>
      </c>
      <c r="G22" s="315"/>
      <c r="H22" s="4"/>
      <c r="I22" s="248" t="s">
        <v>215</v>
      </c>
      <c r="J22" s="296">
        <v>1400</v>
      </c>
      <c r="K22" s="148">
        <f>J22*$H$9</f>
        <v>1778</v>
      </c>
      <c r="L22" s="201" t="s">
        <v>55</v>
      </c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  <c r="EU22" s="201"/>
      <c r="EV22" s="201"/>
      <c r="EW22" s="201"/>
      <c r="EX22" s="201"/>
      <c r="EY22" s="201"/>
      <c r="EZ22" s="201"/>
      <c r="FA22" s="201"/>
      <c r="FB22" s="201"/>
      <c r="FC22" s="201"/>
      <c r="FD22" s="201"/>
      <c r="FE22" s="201"/>
      <c r="FF22" s="201"/>
      <c r="FG22" s="201"/>
      <c r="FH22" s="201"/>
      <c r="FI22" s="201"/>
      <c r="FJ22" s="201"/>
      <c r="FK22" s="201"/>
      <c r="FL22" s="201"/>
      <c r="FM22" s="201"/>
      <c r="FN22" s="201"/>
      <c r="FO22" s="201"/>
      <c r="FP22" s="201"/>
      <c r="FQ22" s="201"/>
      <c r="FR22" s="201"/>
      <c r="FS22" s="201"/>
      <c r="FT22" s="201"/>
      <c r="FU22" s="201"/>
      <c r="FV22" s="201"/>
      <c r="FW22" s="201"/>
      <c r="FX22" s="201"/>
      <c r="FY22" s="201"/>
      <c r="FZ22" s="201"/>
      <c r="GA22" s="201"/>
      <c r="GB22" s="201"/>
      <c r="GC22" s="201"/>
      <c r="GD22" s="201"/>
      <c r="GE22" s="201"/>
      <c r="GF22" s="201"/>
      <c r="GG22" s="201"/>
      <c r="GH22" s="201"/>
      <c r="GI22" s="201"/>
      <c r="GJ22" s="201"/>
      <c r="GK22" s="201"/>
      <c r="GL22" s="201"/>
      <c r="GM22" s="201"/>
      <c r="GN22" s="201"/>
      <c r="GO22" s="201"/>
      <c r="GP22" s="201"/>
      <c r="GQ22" s="201"/>
      <c r="GR22" s="201"/>
      <c r="GS22" s="201"/>
      <c r="GT22" s="201"/>
      <c r="GU22" s="201"/>
      <c r="GV22" s="201"/>
      <c r="GW22" s="201"/>
      <c r="GX22" s="201"/>
      <c r="GY22" s="201"/>
      <c r="GZ22" s="201"/>
      <c r="HA22" s="201"/>
      <c r="HB22" s="201"/>
      <c r="HC22" s="201"/>
      <c r="HD22" s="201"/>
      <c r="HE22" s="201"/>
      <c r="HF22" s="201"/>
      <c r="HG22" s="201"/>
      <c r="HH22" s="201"/>
      <c r="HI22" s="201"/>
      <c r="HJ22" s="201"/>
      <c r="HK22" s="201"/>
      <c r="HL22" s="201"/>
      <c r="HM22" s="201"/>
      <c r="HN22" s="201"/>
      <c r="HO22" s="201"/>
      <c r="HP22" s="201"/>
      <c r="HQ22" s="201"/>
      <c r="HR22" s="201"/>
      <c r="HS22" s="201"/>
      <c r="HT22" s="201"/>
      <c r="HU22" s="201"/>
      <c r="HV22" s="201"/>
      <c r="HW22" s="201"/>
      <c r="HX22" s="201"/>
      <c r="HY22" s="201"/>
      <c r="HZ22" s="201"/>
      <c r="IA22" s="201"/>
      <c r="IB22" s="201"/>
      <c r="IC22" s="201"/>
      <c r="ID22" s="201"/>
      <c r="IE22" s="201"/>
      <c r="IF22" s="201"/>
      <c r="IG22" s="201"/>
      <c r="IH22" s="201"/>
      <c r="II22" s="201"/>
      <c r="IJ22" s="201"/>
      <c r="IK22" s="201"/>
      <c r="IL22" s="201"/>
      <c r="IM22" s="201"/>
      <c r="IN22" s="201"/>
      <c r="IO22" s="201"/>
      <c r="IP22" s="201"/>
      <c r="IQ22" s="201"/>
      <c r="IR22" s="201"/>
      <c r="IS22" s="201"/>
      <c r="IT22" s="201"/>
      <c r="IU22" s="201"/>
      <c r="IV22" s="201"/>
      <c r="IW22" s="201"/>
      <c r="IX22" s="201"/>
      <c r="IY22" s="201"/>
      <c r="IZ22" s="201"/>
      <c r="JA22" s="201"/>
      <c r="JB22" s="201"/>
      <c r="JC22" s="201"/>
      <c r="JD22" s="201"/>
      <c r="JE22" s="201"/>
      <c r="JF22" s="201"/>
      <c r="JG22" s="201"/>
      <c r="JH22" s="201"/>
      <c r="JI22" s="201"/>
      <c r="JJ22" s="201"/>
      <c r="JK22" s="201"/>
      <c r="JL22" s="201"/>
      <c r="JM22" s="201"/>
      <c r="JN22" s="201"/>
      <c r="JO22" s="201"/>
      <c r="JP22" s="201"/>
      <c r="JQ22" s="201"/>
      <c r="JR22" s="201"/>
      <c r="JS22" s="201"/>
      <c r="JT22" s="201"/>
      <c r="JU22" s="201"/>
      <c r="JV22" s="201"/>
      <c r="JW22" s="201"/>
      <c r="JX22" s="201"/>
      <c r="JY22" s="201"/>
      <c r="JZ22" s="201"/>
      <c r="KA22" s="201"/>
      <c r="KB22" s="201"/>
      <c r="KC22" s="201"/>
      <c r="KD22" s="201"/>
      <c r="KE22" s="201"/>
      <c r="KF22" s="201"/>
      <c r="KG22" s="201"/>
      <c r="KH22" s="201"/>
      <c r="KI22" s="201"/>
      <c r="KJ22" s="201"/>
      <c r="KK22" s="201"/>
      <c r="KL22" s="201"/>
      <c r="KM22" s="201"/>
      <c r="KN22" s="201"/>
      <c r="KO22" s="201"/>
      <c r="KP22" s="201"/>
      <c r="KQ22" s="201"/>
      <c r="KR22" s="201"/>
      <c r="KS22" s="201"/>
      <c r="KT22" s="201"/>
      <c r="KU22" s="201"/>
      <c r="KV22" s="201"/>
      <c r="KW22" s="201"/>
      <c r="KX22" s="201"/>
      <c r="KY22" s="201"/>
      <c r="KZ22" s="201"/>
      <c r="LA22" s="201"/>
      <c r="LB22" s="201"/>
      <c r="LC22" s="201"/>
      <c r="LD22" s="201"/>
      <c r="LE22" s="201"/>
      <c r="LF22" s="201"/>
      <c r="LG22" s="201"/>
      <c r="LH22" s="201"/>
      <c r="LI22" s="201"/>
      <c r="LJ22" s="201"/>
      <c r="LK22" s="201"/>
      <c r="LL22" s="201"/>
      <c r="LM22" s="201"/>
      <c r="LN22" s="201"/>
      <c r="LO22" s="201"/>
      <c r="LP22" s="201"/>
      <c r="LQ22" s="201"/>
      <c r="LR22" s="201"/>
      <c r="LS22" s="201"/>
      <c r="LT22" s="201"/>
      <c r="LU22" s="201"/>
      <c r="LV22" s="201"/>
      <c r="LW22" s="201"/>
      <c r="LX22" s="201"/>
      <c r="LY22" s="201"/>
      <c r="LZ22" s="201"/>
      <c r="MA22" s="201"/>
      <c r="MB22" s="201"/>
      <c r="MC22" s="201"/>
      <c r="MD22" s="201"/>
      <c r="ME22" s="201"/>
      <c r="MF22" s="201"/>
      <c r="MG22" s="201"/>
      <c r="MH22" s="201"/>
      <c r="MI22" s="201"/>
      <c r="MJ22" s="201"/>
      <c r="MK22" s="201"/>
      <c r="ML22" s="201"/>
      <c r="MM22" s="201"/>
      <c r="MN22" s="201"/>
      <c r="MO22" s="201"/>
      <c r="MP22" s="201"/>
      <c r="MQ22" s="201"/>
      <c r="MR22" s="201"/>
      <c r="MS22" s="201"/>
      <c r="MT22" s="201"/>
      <c r="MU22" s="201"/>
      <c r="MV22" s="201"/>
      <c r="MW22" s="201"/>
      <c r="MX22" s="201"/>
      <c r="MY22" s="201"/>
      <c r="MZ22" s="201"/>
      <c r="NA22" s="201"/>
      <c r="NB22" s="201"/>
      <c r="NC22" s="201"/>
      <c r="ND22" s="201"/>
      <c r="NE22" s="201"/>
      <c r="NF22" s="201"/>
      <c r="NG22" s="201"/>
      <c r="NH22" s="201"/>
      <c r="NI22" s="201"/>
      <c r="NJ22" s="201"/>
      <c r="NK22" s="201"/>
      <c r="NL22" s="201"/>
      <c r="NM22" s="201"/>
      <c r="NN22" s="201"/>
      <c r="NO22" s="201"/>
      <c r="NP22" s="201"/>
      <c r="NQ22" s="201"/>
      <c r="NR22" s="201"/>
      <c r="NS22" s="201"/>
      <c r="NT22" s="201"/>
      <c r="NU22" s="201"/>
      <c r="NV22" s="201"/>
      <c r="NW22" s="201"/>
      <c r="NX22" s="201"/>
      <c r="NY22" s="201"/>
      <c r="NZ22" s="201"/>
      <c r="OA22" s="201"/>
      <c r="OB22" s="201"/>
      <c r="OC22" s="201"/>
      <c r="OD22" s="201"/>
      <c r="OE22" s="201"/>
      <c r="OF22" s="201"/>
      <c r="OG22" s="201"/>
      <c r="OH22" s="201"/>
      <c r="OI22" s="201"/>
      <c r="OJ22" s="201"/>
      <c r="OK22" s="201"/>
      <c r="OL22" s="201"/>
      <c r="OM22" s="201"/>
      <c r="ON22" s="201"/>
      <c r="OO22" s="201"/>
      <c r="OP22" s="201"/>
      <c r="OQ22" s="201"/>
      <c r="OR22" s="201"/>
      <c r="OS22" s="201"/>
      <c r="OT22" s="201"/>
      <c r="OU22" s="201"/>
      <c r="OV22" s="201"/>
      <c r="OW22" s="201"/>
      <c r="OX22" s="201"/>
      <c r="OY22" s="201"/>
      <c r="OZ22" s="201"/>
      <c r="PA22" s="201"/>
      <c r="PB22" s="201"/>
      <c r="PC22" s="201"/>
      <c r="PD22" s="201"/>
      <c r="PE22" s="201"/>
      <c r="PF22" s="201"/>
      <c r="PG22" s="201"/>
      <c r="PH22" s="201"/>
      <c r="PI22" s="201"/>
      <c r="PJ22" s="201"/>
      <c r="PK22" s="201"/>
      <c r="PL22" s="201"/>
      <c r="PM22" s="201"/>
      <c r="PN22" s="201"/>
      <c r="PO22" s="201"/>
      <c r="PP22" s="201"/>
      <c r="PQ22" s="201"/>
      <c r="PR22" s="201"/>
      <c r="PS22" s="201"/>
      <c r="PT22" s="201"/>
      <c r="PU22" s="201"/>
      <c r="PV22" s="201"/>
      <c r="PW22" s="201"/>
      <c r="PX22" s="201"/>
      <c r="PY22" s="201"/>
      <c r="PZ22" s="201"/>
      <c r="QA22" s="201"/>
      <c r="QB22" s="201"/>
      <c r="QC22" s="201"/>
      <c r="QD22" s="201"/>
      <c r="QE22" s="201"/>
      <c r="QF22" s="201"/>
      <c r="QG22" s="201"/>
      <c r="QH22" s="201"/>
      <c r="QI22" s="201"/>
      <c r="QJ22" s="201"/>
      <c r="QK22" s="201"/>
      <c r="QL22" s="201"/>
      <c r="QM22" s="201"/>
      <c r="QN22" s="201"/>
      <c r="QO22" s="201"/>
      <c r="QP22" s="201"/>
      <c r="QQ22" s="201"/>
      <c r="QR22" s="201"/>
      <c r="QS22" s="201"/>
      <c r="QT22" s="201"/>
      <c r="QU22" s="201"/>
      <c r="QV22" s="201"/>
      <c r="QW22" s="201"/>
      <c r="QX22" s="201"/>
      <c r="QY22" s="201"/>
      <c r="QZ22" s="201"/>
      <c r="RA22" s="201"/>
      <c r="RB22" s="201"/>
      <c r="RC22" s="201"/>
      <c r="RD22" s="201"/>
      <c r="RE22" s="201"/>
      <c r="RF22" s="201"/>
      <c r="RG22" s="201"/>
      <c r="RH22" s="201"/>
      <c r="RI22" s="201"/>
      <c r="RJ22" s="201"/>
      <c r="RK22" s="201"/>
      <c r="RL22" s="201"/>
      <c r="RM22" s="201"/>
      <c r="RN22" s="201"/>
      <c r="RO22" s="201"/>
      <c r="RP22" s="201"/>
      <c r="RQ22" s="201"/>
      <c r="RR22" s="201"/>
      <c r="RS22" s="201"/>
      <c r="RT22" s="201"/>
      <c r="RU22" s="201"/>
      <c r="RV22" s="201"/>
      <c r="RW22" s="201"/>
      <c r="RX22" s="201"/>
      <c r="RY22" s="201"/>
      <c r="RZ22" s="201"/>
      <c r="SA22" s="201"/>
      <c r="SB22" s="201"/>
      <c r="SC22" s="201"/>
      <c r="SD22" s="201"/>
      <c r="SE22" s="201"/>
      <c r="SF22" s="201"/>
      <c r="SG22" s="201"/>
      <c r="SH22" s="201"/>
      <c r="SI22" s="201"/>
      <c r="SJ22" s="201"/>
      <c r="SK22" s="201"/>
      <c r="SL22" s="201"/>
      <c r="SM22" s="201"/>
      <c r="SN22" s="201"/>
      <c r="SO22" s="201"/>
      <c r="SP22" s="201"/>
      <c r="SQ22" s="201"/>
      <c r="SR22" s="201"/>
      <c r="SS22" s="201"/>
      <c r="ST22" s="201"/>
      <c r="SU22" s="201"/>
      <c r="SV22" s="201"/>
      <c r="SW22" s="201"/>
      <c r="SX22" s="201"/>
      <c r="SY22" s="201"/>
      <c r="SZ22" s="201"/>
      <c r="TA22" s="201"/>
      <c r="TB22" s="201"/>
      <c r="TC22" s="201"/>
      <c r="TD22" s="201"/>
      <c r="TE22" s="201"/>
      <c r="TF22" s="201"/>
      <c r="TG22" s="201"/>
      <c r="TH22" s="201"/>
      <c r="TI22" s="201"/>
      <c r="TJ22" s="201"/>
      <c r="TK22" s="201"/>
      <c r="TL22" s="201"/>
      <c r="TM22" s="201"/>
      <c r="TN22" s="201"/>
      <c r="TO22" s="201"/>
      <c r="TP22" s="201"/>
      <c r="TQ22" s="201"/>
      <c r="TR22" s="201"/>
      <c r="TS22" s="201"/>
      <c r="TT22" s="201"/>
      <c r="TU22" s="201"/>
      <c r="TV22" s="201"/>
      <c r="TW22" s="201"/>
      <c r="TX22" s="201"/>
      <c r="TY22" s="201"/>
      <c r="TZ22" s="201"/>
      <c r="UA22" s="201"/>
      <c r="UB22" s="201"/>
      <c r="UC22" s="201"/>
      <c r="UD22" s="201"/>
      <c r="UE22" s="201"/>
      <c r="UF22" s="201"/>
      <c r="UG22" s="201"/>
      <c r="UH22" s="201"/>
      <c r="UI22" s="201"/>
      <c r="UJ22" s="201"/>
      <c r="UK22" s="201"/>
      <c r="UL22" s="201"/>
      <c r="UM22" s="201"/>
      <c r="UN22" s="201"/>
      <c r="UO22" s="201"/>
      <c r="UP22" s="201"/>
      <c r="UQ22" s="201"/>
      <c r="UR22" s="201"/>
      <c r="US22" s="201"/>
      <c r="UT22" s="201"/>
      <c r="UU22" s="201"/>
      <c r="UV22" s="201"/>
      <c r="UW22" s="201"/>
      <c r="UX22" s="201"/>
      <c r="UY22" s="201"/>
      <c r="UZ22" s="201"/>
      <c r="VA22" s="201"/>
      <c r="VB22" s="201"/>
      <c r="VC22" s="201"/>
      <c r="VD22" s="201"/>
      <c r="VE22" s="201"/>
      <c r="VF22" s="201"/>
      <c r="VG22" s="201"/>
      <c r="VH22" s="201"/>
      <c r="VI22" s="201"/>
      <c r="VJ22" s="201"/>
      <c r="VK22" s="201"/>
      <c r="VL22" s="201"/>
      <c r="VM22" s="201"/>
      <c r="VN22" s="201"/>
      <c r="VO22" s="201"/>
      <c r="VP22" s="201"/>
      <c r="VQ22" s="201"/>
      <c r="VR22" s="201"/>
      <c r="VS22" s="201"/>
      <c r="VT22" s="201"/>
      <c r="VU22" s="201"/>
      <c r="VV22" s="201"/>
      <c r="VW22" s="201"/>
      <c r="VX22" s="201"/>
      <c r="VY22" s="201"/>
      <c r="VZ22" s="201"/>
      <c r="WA22" s="201"/>
      <c r="WB22" s="201"/>
      <c r="WC22" s="201"/>
      <c r="WD22" s="201"/>
      <c r="WE22" s="201"/>
      <c r="WF22" s="201"/>
      <c r="WG22" s="201"/>
      <c r="WH22" s="201"/>
      <c r="WI22" s="201"/>
      <c r="WJ22" s="201"/>
      <c r="WK22" s="201"/>
      <c r="WL22" s="201"/>
      <c r="WM22" s="201"/>
      <c r="WN22" s="201"/>
      <c r="WO22" s="201"/>
      <c r="WP22" s="201"/>
      <c r="WQ22" s="201"/>
      <c r="WR22" s="201"/>
      <c r="WS22" s="201"/>
      <c r="WT22" s="201"/>
      <c r="WU22" s="201"/>
      <c r="WV22" s="201"/>
      <c r="WW22" s="201"/>
      <c r="WX22" s="201"/>
      <c r="WY22" s="201"/>
      <c r="WZ22" s="201"/>
      <c r="XA22" s="201"/>
      <c r="XB22" s="201"/>
      <c r="XC22" s="201"/>
      <c r="XD22" s="201"/>
      <c r="XE22" s="201"/>
      <c r="XF22" s="201"/>
      <c r="XG22" s="201"/>
      <c r="XH22" s="201"/>
      <c r="XI22" s="201"/>
      <c r="XJ22" s="201"/>
      <c r="XK22" s="201"/>
      <c r="XL22" s="201"/>
      <c r="XM22" s="201"/>
      <c r="XN22" s="201"/>
      <c r="XO22" s="201"/>
      <c r="XP22" s="201"/>
      <c r="XQ22" s="201"/>
      <c r="XR22" s="201"/>
      <c r="XS22" s="201"/>
      <c r="XT22" s="201"/>
      <c r="XU22" s="201"/>
      <c r="XV22" s="201"/>
      <c r="XW22" s="201"/>
      <c r="XX22" s="201"/>
      <c r="XY22" s="201"/>
      <c r="XZ22" s="201"/>
      <c r="YA22" s="201"/>
      <c r="YB22" s="201"/>
      <c r="YC22" s="201"/>
      <c r="YD22" s="201"/>
      <c r="YE22" s="201"/>
      <c r="YF22" s="201"/>
      <c r="YG22" s="201"/>
      <c r="YH22" s="201"/>
      <c r="YI22" s="201"/>
      <c r="YJ22" s="201"/>
      <c r="YK22" s="201"/>
      <c r="YL22" s="201"/>
      <c r="YM22" s="201"/>
      <c r="YN22" s="201"/>
      <c r="YO22" s="201"/>
      <c r="YP22" s="201"/>
      <c r="YQ22" s="201"/>
      <c r="YR22" s="201"/>
      <c r="YS22" s="201"/>
      <c r="YT22" s="201"/>
      <c r="YU22" s="201"/>
      <c r="YV22" s="201"/>
      <c r="YW22" s="201"/>
      <c r="YX22" s="201"/>
      <c r="YY22" s="201"/>
      <c r="YZ22" s="201"/>
      <c r="ZA22" s="201"/>
      <c r="ZB22" s="201"/>
      <c r="ZC22" s="201"/>
      <c r="ZD22" s="201"/>
      <c r="ZE22" s="201"/>
      <c r="ZF22" s="201"/>
      <c r="ZG22" s="201"/>
      <c r="ZH22" s="201"/>
      <c r="ZI22" s="201"/>
      <c r="ZJ22" s="201"/>
      <c r="ZK22" s="201"/>
      <c r="ZL22" s="201"/>
      <c r="ZM22" s="201"/>
      <c r="ZN22" s="201"/>
      <c r="ZO22" s="201"/>
      <c r="ZP22" s="201"/>
      <c r="ZQ22" s="201"/>
      <c r="ZR22" s="201"/>
      <c r="ZS22" s="201"/>
      <c r="ZT22" s="201"/>
      <c r="ZU22" s="201"/>
      <c r="ZV22" s="201"/>
      <c r="ZW22" s="201"/>
      <c r="ZX22" s="201"/>
      <c r="ZY22" s="201"/>
      <c r="ZZ22" s="201"/>
      <c r="AAA22" s="201"/>
      <c r="AAB22" s="201"/>
      <c r="AAC22" s="201"/>
      <c r="AAD22" s="201"/>
      <c r="AAE22" s="201"/>
      <c r="AAF22" s="201"/>
      <c r="AAG22" s="201"/>
      <c r="AAH22" s="201"/>
      <c r="AAI22" s="201"/>
      <c r="AAJ22" s="201"/>
      <c r="AAK22" s="201"/>
      <c r="AAL22" s="201"/>
      <c r="AAM22" s="201"/>
      <c r="AAN22" s="201"/>
      <c r="AAO22" s="201"/>
      <c r="AAP22" s="201"/>
      <c r="AAQ22" s="201"/>
      <c r="AAR22" s="201"/>
      <c r="AAS22" s="201"/>
      <c r="AAT22" s="201"/>
      <c r="AAU22" s="201"/>
      <c r="AAV22" s="201"/>
      <c r="AAW22" s="201"/>
      <c r="AAX22" s="201"/>
      <c r="AAY22" s="201"/>
      <c r="AAZ22" s="201"/>
      <c r="ABA22" s="201"/>
      <c r="ABB22" s="201"/>
      <c r="ABC22" s="201"/>
    </row>
    <row r="23" spans="1:732" s="147" customFormat="1" ht="15.75" thickBot="1" x14ac:dyDescent="0.3">
      <c r="A23" s="161"/>
      <c r="B23" s="224" t="s">
        <v>21</v>
      </c>
      <c r="C23" s="225" t="str">
        <f>A16</f>
        <v>1.2</v>
      </c>
      <c r="D23" s="314"/>
      <c r="E23" s="225"/>
      <c r="F23" s="314"/>
      <c r="G23" s="229">
        <f>SUM(F16:F22)</f>
        <v>6910.4291559999992</v>
      </c>
      <c r="H23" s="149"/>
      <c r="I23" s="245"/>
      <c r="J23" s="246"/>
      <c r="K23" s="148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  <c r="EM23" s="146"/>
      <c r="EN23" s="146"/>
      <c r="EO23" s="146"/>
      <c r="EP23" s="146"/>
      <c r="EQ23" s="146"/>
      <c r="ER23" s="146"/>
      <c r="ES23" s="146"/>
      <c r="ET23" s="146"/>
      <c r="EU23" s="146"/>
      <c r="EV23" s="146"/>
      <c r="EW23" s="146"/>
      <c r="EX23" s="146"/>
      <c r="EY23" s="146"/>
      <c r="EZ23" s="146"/>
      <c r="FA23" s="146"/>
      <c r="FB23" s="146"/>
      <c r="FC23" s="146"/>
      <c r="FD23" s="146"/>
      <c r="FE23" s="146"/>
      <c r="FF23" s="146"/>
      <c r="FG23" s="146"/>
      <c r="FH23" s="146"/>
      <c r="FI23" s="146"/>
      <c r="FJ23" s="146"/>
      <c r="FK23" s="146"/>
      <c r="FL23" s="146"/>
      <c r="FM23" s="146"/>
      <c r="FN23" s="146"/>
      <c r="FO23" s="146"/>
      <c r="FP23" s="146"/>
      <c r="FQ23" s="146"/>
      <c r="FR23" s="146"/>
      <c r="FS23" s="146"/>
      <c r="FT23" s="146"/>
      <c r="FU23" s="146"/>
      <c r="FV23" s="146"/>
      <c r="FW23" s="146"/>
      <c r="FX23" s="146"/>
      <c r="FY23" s="146"/>
      <c r="FZ23" s="146"/>
      <c r="GA23" s="146"/>
      <c r="GB23" s="146"/>
      <c r="GC23" s="146"/>
      <c r="GD23" s="146"/>
      <c r="GE23" s="146"/>
      <c r="GF23" s="146"/>
      <c r="GG23" s="146"/>
      <c r="GH23" s="146"/>
      <c r="GI23" s="146"/>
      <c r="GJ23" s="146"/>
      <c r="GK23" s="146"/>
      <c r="GL23" s="146"/>
      <c r="GM23" s="146"/>
      <c r="GN23" s="146"/>
      <c r="GO23" s="146"/>
      <c r="GP23" s="146"/>
      <c r="GQ23" s="146"/>
      <c r="GR23" s="146"/>
      <c r="GS23" s="146"/>
      <c r="GT23" s="146"/>
      <c r="GU23" s="146"/>
      <c r="GV23" s="146"/>
      <c r="GW23" s="146"/>
      <c r="GX23" s="146"/>
      <c r="GY23" s="146"/>
      <c r="GZ23" s="146"/>
      <c r="HA23" s="146"/>
      <c r="HB23" s="146"/>
      <c r="HC23" s="146"/>
      <c r="HD23" s="146"/>
      <c r="HE23" s="146"/>
      <c r="HF23" s="146"/>
      <c r="HG23" s="146"/>
      <c r="HH23" s="146"/>
      <c r="HI23" s="146"/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6"/>
      <c r="HU23" s="146"/>
      <c r="HV23" s="146"/>
      <c r="HW23" s="146"/>
      <c r="HX23" s="146"/>
      <c r="HY23" s="146"/>
      <c r="HZ23" s="146"/>
      <c r="IA23" s="146"/>
      <c r="IB23" s="146"/>
      <c r="IC23" s="146"/>
      <c r="ID23" s="146"/>
      <c r="IE23" s="146"/>
      <c r="IF23" s="146"/>
      <c r="IG23" s="146"/>
      <c r="IH23" s="146"/>
      <c r="II23" s="146"/>
      <c r="IJ23" s="146"/>
      <c r="IK23" s="146"/>
      <c r="IL23" s="146"/>
      <c r="IM23" s="146"/>
      <c r="IN23" s="146"/>
      <c r="IO23" s="146"/>
      <c r="IP23" s="146"/>
      <c r="IQ23" s="146"/>
      <c r="IR23" s="146"/>
      <c r="IS23" s="146"/>
      <c r="IT23" s="146"/>
      <c r="IU23" s="146"/>
      <c r="IV23" s="146"/>
      <c r="IW23" s="146"/>
      <c r="IX23" s="146"/>
      <c r="IY23" s="146"/>
      <c r="IZ23" s="146"/>
      <c r="JA23" s="146"/>
      <c r="JB23" s="146"/>
      <c r="JC23" s="146"/>
      <c r="JD23" s="146"/>
      <c r="JE23" s="146"/>
      <c r="JF23" s="146"/>
      <c r="JG23" s="146"/>
      <c r="JH23" s="146"/>
      <c r="JI23" s="146"/>
      <c r="JJ23" s="146"/>
      <c r="JK23" s="146"/>
      <c r="JL23" s="146"/>
      <c r="JM23" s="146"/>
      <c r="JN23" s="146"/>
      <c r="JO23" s="146"/>
      <c r="JP23" s="146"/>
      <c r="JQ23" s="146"/>
      <c r="JR23" s="146"/>
      <c r="JS23" s="146"/>
      <c r="JT23" s="146"/>
      <c r="JU23" s="146"/>
      <c r="JV23" s="146"/>
      <c r="JW23" s="146"/>
      <c r="JX23" s="146"/>
      <c r="JY23" s="146"/>
      <c r="JZ23" s="146"/>
      <c r="KA23" s="146"/>
      <c r="KB23" s="146"/>
      <c r="KC23" s="146"/>
      <c r="KD23" s="146"/>
      <c r="KE23" s="146"/>
      <c r="KF23" s="146"/>
      <c r="KG23" s="146"/>
      <c r="KH23" s="146"/>
      <c r="KI23" s="146"/>
      <c r="KJ23" s="146"/>
      <c r="KK23" s="146"/>
      <c r="KL23" s="146"/>
      <c r="KM23" s="146"/>
      <c r="KN23" s="146"/>
      <c r="KO23" s="146"/>
      <c r="KP23" s="146"/>
      <c r="KQ23" s="146"/>
      <c r="KR23" s="146"/>
      <c r="KS23" s="146"/>
      <c r="KT23" s="146"/>
      <c r="KU23" s="146"/>
      <c r="KV23" s="146"/>
      <c r="KW23" s="146"/>
      <c r="KX23" s="146"/>
      <c r="KY23" s="146"/>
      <c r="KZ23" s="146"/>
      <c r="LA23" s="146"/>
      <c r="LB23" s="146"/>
      <c r="LC23" s="146"/>
      <c r="LD23" s="146"/>
      <c r="LE23" s="146"/>
      <c r="LF23" s="146"/>
      <c r="LG23" s="146"/>
      <c r="LH23" s="146"/>
      <c r="LI23" s="146"/>
      <c r="LJ23" s="146"/>
      <c r="LK23" s="146"/>
      <c r="LL23" s="146"/>
      <c r="LM23" s="146"/>
      <c r="LN23" s="146"/>
      <c r="LO23" s="146"/>
      <c r="LP23" s="146"/>
      <c r="LQ23" s="146"/>
      <c r="LR23" s="146"/>
      <c r="LS23" s="146"/>
      <c r="LT23" s="146"/>
      <c r="LU23" s="146"/>
      <c r="LV23" s="146"/>
      <c r="LW23" s="146"/>
      <c r="LX23" s="146"/>
      <c r="LY23" s="146"/>
      <c r="LZ23" s="146"/>
      <c r="MA23" s="146"/>
      <c r="MB23" s="146"/>
      <c r="MC23" s="146"/>
      <c r="MD23" s="146"/>
      <c r="ME23" s="146"/>
      <c r="MF23" s="146"/>
      <c r="MG23" s="146"/>
      <c r="MH23" s="146"/>
      <c r="MI23" s="146"/>
      <c r="MJ23" s="146"/>
      <c r="MK23" s="146"/>
      <c r="ML23" s="146"/>
      <c r="MM23" s="146"/>
      <c r="MN23" s="146"/>
      <c r="MO23" s="146"/>
      <c r="MP23" s="146"/>
      <c r="MQ23" s="146"/>
      <c r="MR23" s="146"/>
      <c r="MS23" s="146"/>
      <c r="MT23" s="146"/>
      <c r="MU23" s="146"/>
      <c r="MV23" s="146"/>
      <c r="MW23" s="146"/>
      <c r="MX23" s="146"/>
      <c r="MY23" s="146"/>
      <c r="MZ23" s="146"/>
      <c r="NA23" s="146"/>
      <c r="NB23" s="146"/>
      <c r="NC23" s="146"/>
      <c r="ND23" s="146"/>
      <c r="NE23" s="146"/>
      <c r="NF23" s="146"/>
      <c r="NG23" s="146"/>
      <c r="NH23" s="146"/>
      <c r="NI23" s="146"/>
      <c r="NJ23" s="146"/>
      <c r="NK23" s="146"/>
      <c r="NL23" s="146"/>
      <c r="NM23" s="146"/>
      <c r="NN23" s="146"/>
      <c r="NO23" s="146"/>
      <c r="NP23" s="146"/>
      <c r="NQ23" s="146"/>
      <c r="NR23" s="146"/>
      <c r="NS23" s="146"/>
      <c r="NT23" s="146"/>
      <c r="NU23" s="146"/>
      <c r="NV23" s="146"/>
      <c r="NW23" s="146"/>
      <c r="NX23" s="146"/>
      <c r="NY23" s="146"/>
      <c r="NZ23" s="146"/>
      <c r="OA23" s="146"/>
      <c r="OB23" s="146"/>
      <c r="OC23" s="146"/>
      <c r="OD23" s="146"/>
      <c r="OE23" s="146"/>
      <c r="OF23" s="146"/>
      <c r="OG23" s="146"/>
      <c r="OH23" s="146"/>
      <c r="OI23" s="146"/>
      <c r="OJ23" s="146"/>
      <c r="OK23" s="146"/>
      <c r="OL23" s="146"/>
      <c r="OM23" s="146"/>
      <c r="ON23" s="146"/>
      <c r="OO23" s="146"/>
      <c r="OP23" s="146"/>
      <c r="OQ23" s="146"/>
      <c r="OR23" s="146"/>
      <c r="OS23" s="146"/>
      <c r="OT23" s="146"/>
      <c r="OU23" s="146"/>
      <c r="OV23" s="146"/>
      <c r="OW23" s="146"/>
      <c r="OX23" s="146"/>
      <c r="OY23" s="146"/>
      <c r="OZ23" s="146"/>
      <c r="PA23" s="146"/>
      <c r="PB23" s="146"/>
      <c r="PC23" s="146"/>
      <c r="PD23" s="146"/>
      <c r="PE23" s="146"/>
      <c r="PF23" s="146"/>
      <c r="PG23" s="146"/>
      <c r="PH23" s="146"/>
      <c r="PI23" s="146"/>
      <c r="PJ23" s="146"/>
      <c r="PK23" s="146"/>
      <c r="PL23" s="146"/>
      <c r="PM23" s="146"/>
      <c r="PN23" s="146"/>
      <c r="PO23" s="146"/>
      <c r="PP23" s="146"/>
      <c r="PQ23" s="146"/>
      <c r="PR23" s="146"/>
      <c r="PS23" s="146"/>
      <c r="PT23" s="146"/>
      <c r="PU23" s="146"/>
      <c r="PV23" s="146"/>
      <c r="PW23" s="146"/>
      <c r="PX23" s="146"/>
      <c r="PY23" s="146"/>
      <c r="PZ23" s="146"/>
      <c r="QA23" s="146"/>
      <c r="QB23" s="146"/>
      <c r="QC23" s="146"/>
      <c r="QD23" s="146"/>
      <c r="QE23" s="146"/>
      <c r="QF23" s="146"/>
      <c r="QG23" s="146"/>
      <c r="QH23" s="146"/>
      <c r="QI23" s="146"/>
      <c r="QJ23" s="146"/>
      <c r="QK23" s="146"/>
      <c r="QL23" s="146"/>
      <c r="QM23" s="146"/>
      <c r="QN23" s="146"/>
      <c r="QO23" s="146"/>
      <c r="QP23" s="146"/>
      <c r="QQ23" s="146"/>
      <c r="QR23" s="146"/>
      <c r="QS23" s="146"/>
      <c r="QT23" s="146"/>
      <c r="QU23" s="146"/>
      <c r="QV23" s="146"/>
      <c r="QW23" s="146"/>
      <c r="QX23" s="146"/>
      <c r="QY23" s="146"/>
      <c r="QZ23" s="146"/>
      <c r="RA23" s="146"/>
      <c r="RB23" s="146"/>
      <c r="RC23" s="146"/>
      <c r="RD23" s="146"/>
      <c r="RE23" s="146"/>
      <c r="RF23" s="146"/>
      <c r="RG23" s="146"/>
      <c r="RH23" s="146"/>
      <c r="RI23" s="146"/>
      <c r="RJ23" s="146"/>
      <c r="RK23" s="146"/>
      <c r="RL23" s="146"/>
      <c r="RM23" s="146"/>
      <c r="RN23" s="146"/>
      <c r="RO23" s="146"/>
      <c r="RP23" s="146"/>
      <c r="RQ23" s="146"/>
      <c r="RR23" s="146"/>
      <c r="RS23" s="146"/>
      <c r="RT23" s="146"/>
      <c r="RU23" s="146"/>
      <c r="RV23" s="146"/>
      <c r="RW23" s="146"/>
      <c r="RX23" s="146"/>
      <c r="RY23" s="146"/>
      <c r="RZ23" s="146"/>
      <c r="SA23" s="146"/>
      <c r="SB23" s="146"/>
      <c r="SC23" s="146"/>
      <c r="SD23" s="146"/>
      <c r="SE23" s="146"/>
      <c r="SF23" s="146"/>
      <c r="SG23" s="146"/>
      <c r="SH23" s="146"/>
      <c r="SI23" s="146"/>
      <c r="SJ23" s="146"/>
      <c r="SK23" s="146"/>
      <c r="SL23" s="146"/>
      <c r="SM23" s="146"/>
      <c r="SN23" s="146"/>
      <c r="SO23" s="146"/>
      <c r="SP23" s="146"/>
      <c r="SQ23" s="146"/>
      <c r="SR23" s="146"/>
      <c r="SS23" s="146"/>
      <c r="ST23" s="146"/>
      <c r="SU23" s="146"/>
      <c r="SV23" s="146"/>
      <c r="SW23" s="146"/>
      <c r="SX23" s="146"/>
      <c r="SY23" s="146"/>
      <c r="SZ23" s="146"/>
      <c r="TA23" s="146"/>
      <c r="TB23" s="146"/>
      <c r="TC23" s="146"/>
      <c r="TD23" s="146"/>
      <c r="TE23" s="146"/>
      <c r="TF23" s="146"/>
      <c r="TG23" s="146"/>
      <c r="TH23" s="146"/>
      <c r="TI23" s="146"/>
      <c r="TJ23" s="146"/>
      <c r="TK23" s="146"/>
      <c r="TL23" s="146"/>
      <c r="TM23" s="146"/>
      <c r="TN23" s="146"/>
      <c r="TO23" s="146"/>
      <c r="TP23" s="146"/>
      <c r="TQ23" s="146"/>
      <c r="TR23" s="146"/>
      <c r="TS23" s="146"/>
      <c r="TT23" s="146"/>
      <c r="TU23" s="146"/>
      <c r="TV23" s="146"/>
      <c r="TW23" s="146"/>
      <c r="TX23" s="146"/>
      <c r="TY23" s="146"/>
      <c r="TZ23" s="146"/>
      <c r="UA23" s="146"/>
      <c r="UB23" s="146"/>
      <c r="UC23" s="146"/>
      <c r="UD23" s="146"/>
      <c r="UE23" s="146"/>
      <c r="UF23" s="146"/>
      <c r="UG23" s="146"/>
      <c r="UH23" s="146"/>
      <c r="UI23" s="146"/>
      <c r="UJ23" s="146"/>
      <c r="UK23" s="146"/>
      <c r="UL23" s="146"/>
      <c r="UM23" s="146"/>
      <c r="UN23" s="146"/>
      <c r="UO23" s="146"/>
      <c r="UP23" s="146"/>
      <c r="UQ23" s="146"/>
      <c r="UR23" s="146"/>
      <c r="US23" s="146"/>
      <c r="UT23" s="146"/>
      <c r="UU23" s="146"/>
      <c r="UV23" s="146"/>
      <c r="UW23" s="146"/>
      <c r="UX23" s="146"/>
      <c r="UY23" s="146"/>
      <c r="UZ23" s="146"/>
      <c r="VA23" s="146"/>
      <c r="VB23" s="146"/>
      <c r="VC23" s="146"/>
      <c r="VD23" s="146"/>
      <c r="VE23" s="146"/>
      <c r="VF23" s="146"/>
      <c r="VG23" s="146"/>
      <c r="VH23" s="146"/>
      <c r="VI23" s="146"/>
      <c r="VJ23" s="146"/>
      <c r="VK23" s="146"/>
      <c r="VL23" s="146"/>
      <c r="VM23" s="146"/>
      <c r="VN23" s="146"/>
      <c r="VO23" s="146"/>
      <c r="VP23" s="146"/>
      <c r="VQ23" s="146"/>
      <c r="VR23" s="146"/>
      <c r="VS23" s="146"/>
      <c r="VT23" s="146"/>
      <c r="VU23" s="146"/>
      <c r="VV23" s="146"/>
      <c r="VW23" s="146"/>
      <c r="VX23" s="146"/>
      <c r="VY23" s="146"/>
      <c r="VZ23" s="146"/>
      <c r="WA23" s="146"/>
      <c r="WB23" s="146"/>
      <c r="WC23" s="146"/>
      <c r="WD23" s="146"/>
      <c r="WE23" s="146"/>
      <c r="WF23" s="146"/>
      <c r="WG23" s="146"/>
      <c r="WH23" s="146"/>
      <c r="WI23" s="146"/>
      <c r="WJ23" s="146"/>
      <c r="WK23" s="146"/>
      <c r="WL23" s="146"/>
      <c r="WM23" s="146"/>
      <c r="WN23" s="146"/>
      <c r="WO23" s="146"/>
      <c r="WP23" s="146"/>
      <c r="WQ23" s="146"/>
      <c r="WR23" s="146"/>
      <c r="WS23" s="146"/>
      <c r="WT23" s="146"/>
      <c r="WU23" s="146"/>
      <c r="WV23" s="146"/>
      <c r="WW23" s="146"/>
      <c r="WX23" s="146"/>
      <c r="WY23" s="146"/>
      <c r="WZ23" s="146"/>
      <c r="XA23" s="146"/>
      <c r="XB23" s="146"/>
      <c r="XC23" s="146"/>
      <c r="XD23" s="146"/>
      <c r="XE23" s="146"/>
      <c r="XF23" s="146"/>
      <c r="XG23" s="146"/>
      <c r="XH23" s="146"/>
      <c r="XI23" s="146"/>
      <c r="XJ23" s="146"/>
      <c r="XK23" s="146"/>
      <c r="XL23" s="146"/>
      <c r="XM23" s="146"/>
      <c r="XN23" s="146"/>
      <c r="XO23" s="146"/>
      <c r="XP23" s="146"/>
      <c r="XQ23" s="146"/>
      <c r="XR23" s="146"/>
      <c r="XS23" s="146"/>
      <c r="XT23" s="146"/>
      <c r="XU23" s="146"/>
      <c r="XV23" s="146"/>
      <c r="XW23" s="146"/>
      <c r="XX23" s="146"/>
      <c r="XY23" s="146"/>
      <c r="XZ23" s="146"/>
      <c r="YA23" s="146"/>
      <c r="YB23" s="146"/>
      <c r="YC23" s="146"/>
      <c r="YD23" s="146"/>
      <c r="YE23" s="146"/>
      <c r="YF23" s="146"/>
      <c r="YG23" s="146"/>
      <c r="YH23" s="146"/>
      <c r="YI23" s="146"/>
      <c r="YJ23" s="146"/>
      <c r="YK23" s="146"/>
      <c r="YL23" s="146"/>
      <c r="YM23" s="146"/>
      <c r="YN23" s="146"/>
      <c r="YO23" s="146"/>
      <c r="YP23" s="146"/>
      <c r="YQ23" s="146"/>
      <c r="YR23" s="146"/>
      <c r="YS23" s="146"/>
      <c r="YT23" s="146"/>
      <c r="YU23" s="146"/>
      <c r="YV23" s="146"/>
      <c r="YW23" s="146"/>
      <c r="YX23" s="146"/>
      <c r="YY23" s="146"/>
      <c r="YZ23" s="146"/>
      <c r="ZA23" s="146"/>
      <c r="ZB23" s="146"/>
      <c r="ZC23" s="146"/>
      <c r="ZD23" s="146"/>
      <c r="ZE23" s="146"/>
      <c r="ZF23" s="146"/>
      <c r="ZG23" s="146"/>
      <c r="ZH23" s="146"/>
      <c r="ZI23" s="146"/>
      <c r="ZJ23" s="146"/>
      <c r="ZK23" s="146"/>
      <c r="ZL23" s="146"/>
      <c r="ZM23" s="146"/>
      <c r="ZN23" s="146"/>
      <c r="ZO23" s="146"/>
      <c r="ZP23" s="146"/>
      <c r="ZQ23" s="146"/>
      <c r="ZR23" s="146"/>
      <c r="ZS23" s="146"/>
      <c r="ZT23" s="146"/>
      <c r="ZU23" s="146"/>
      <c r="ZV23" s="146"/>
      <c r="ZW23" s="146"/>
      <c r="ZX23" s="146"/>
      <c r="ZY23" s="146"/>
      <c r="ZZ23" s="146"/>
      <c r="AAA23" s="146"/>
      <c r="AAB23" s="146"/>
      <c r="AAC23" s="146"/>
      <c r="AAD23" s="146"/>
      <c r="AAE23" s="146"/>
      <c r="AAF23" s="146"/>
      <c r="AAG23" s="146"/>
      <c r="AAH23" s="146"/>
      <c r="AAI23" s="146"/>
      <c r="AAJ23" s="146"/>
      <c r="AAK23" s="146"/>
      <c r="AAL23" s="146"/>
      <c r="AAM23" s="146"/>
      <c r="AAN23" s="146"/>
      <c r="AAO23" s="146"/>
      <c r="AAP23" s="146"/>
      <c r="AAQ23" s="146"/>
      <c r="AAR23" s="146"/>
      <c r="AAS23" s="146"/>
      <c r="AAT23" s="146"/>
      <c r="AAU23" s="146"/>
      <c r="AAV23" s="146"/>
      <c r="AAW23" s="146"/>
      <c r="AAX23" s="146"/>
      <c r="AAY23" s="146"/>
      <c r="AAZ23" s="146"/>
      <c r="ABA23" s="146"/>
      <c r="ABB23" s="146"/>
      <c r="ABC23" s="146"/>
      <c r="ABD23" s="146"/>
    </row>
    <row r="24" spans="1:732" s="147" customFormat="1" ht="15.75" thickBot="1" x14ac:dyDescent="0.3">
      <c r="A24" s="175"/>
      <c r="B24" s="176"/>
      <c r="C24" s="176"/>
      <c r="D24" s="176"/>
      <c r="E24" s="176"/>
      <c r="F24" s="176"/>
      <c r="G24" s="177"/>
      <c r="H24" s="149"/>
      <c r="I24" s="245"/>
      <c r="J24" s="246"/>
      <c r="K24" s="148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6"/>
      <c r="DV24" s="146"/>
      <c r="DW24" s="146"/>
      <c r="DX24" s="146"/>
      <c r="DY24" s="146"/>
      <c r="DZ24" s="146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  <c r="EK24" s="146"/>
      <c r="EL24" s="146"/>
      <c r="EM24" s="146"/>
      <c r="EN24" s="146"/>
      <c r="EO24" s="146"/>
      <c r="EP24" s="146"/>
      <c r="EQ24" s="146"/>
      <c r="ER24" s="146"/>
      <c r="ES24" s="146"/>
      <c r="ET24" s="146"/>
      <c r="EU24" s="146"/>
      <c r="EV24" s="146"/>
      <c r="EW24" s="146"/>
      <c r="EX24" s="146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6"/>
      <c r="FJ24" s="146"/>
      <c r="FK24" s="146"/>
      <c r="FL24" s="146"/>
      <c r="FM24" s="146"/>
      <c r="FN24" s="146"/>
      <c r="FO24" s="146"/>
      <c r="FP24" s="146"/>
      <c r="FQ24" s="146"/>
      <c r="FR24" s="146"/>
      <c r="FS24" s="146"/>
      <c r="FT24" s="146"/>
      <c r="FU24" s="146"/>
      <c r="FV24" s="146"/>
      <c r="FW24" s="146"/>
      <c r="FX24" s="146"/>
      <c r="FY24" s="146"/>
      <c r="FZ24" s="146"/>
      <c r="GA24" s="146"/>
      <c r="GB24" s="146"/>
      <c r="GC24" s="146"/>
      <c r="GD24" s="146"/>
      <c r="GE24" s="146"/>
      <c r="GF24" s="146"/>
      <c r="GG24" s="146"/>
      <c r="GH24" s="146"/>
      <c r="GI24" s="146"/>
      <c r="GJ24" s="146"/>
      <c r="GK24" s="146"/>
      <c r="GL24" s="146"/>
      <c r="GM24" s="146"/>
      <c r="GN24" s="146"/>
      <c r="GO24" s="146"/>
      <c r="GP24" s="146"/>
      <c r="GQ24" s="146"/>
      <c r="GR24" s="146"/>
      <c r="GS24" s="146"/>
      <c r="GT24" s="146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6"/>
      <c r="HN24" s="146"/>
      <c r="HO24" s="146"/>
      <c r="HP24" s="146"/>
      <c r="HQ24" s="146"/>
      <c r="HR24" s="146"/>
      <c r="HS24" s="146"/>
      <c r="HT24" s="146"/>
      <c r="HU24" s="146"/>
      <c r="HV24" s="146"/>
      <c r="HW24" s="146"/>
      <c r="HX24" s="146"/>
      <c r="HY24" s="146"/>
      <c r="HZ24" s="146"/>
      <c r="IA24" s="146"/>
      <c r="IB24" s="146"/>
      <c r="IC24" s="146"/>
      <c r="ID24" s="146"/>
      <c r="IE24" s="146"/>
      <c r="IF24" s="146"/>
      <c r="IG24" s="146"/>
      <c r="IH24" s="146"/>
      <c r="II24" s="146"/>
      <c r="IJ24" s="146"/>
      <c r="IK24" s="146"/>
      <c r="IL24" s="146"/>
      <c r="IM24" s="146"/>
      <c r="IN24" s="146"/>
      <c r="IO24" s="146"/>
      <c r="IP24" s="146"/>
      <c r="IQ24" s="146"/>
      <c r="IR24" s="146"/>
      <c r="IS24" s="146"/>
      <c r="IT24" s="146"/>
      <c r="IU24" s="146"/>
      <c r="IV24" s="146"/>
      <c r="IW24" s="146"/>
      <c r="IX24" s="146"/>
      <c r="IY24" s="146"/>
      <c r="IZ24" s="146"/>
      <c r="JA24" s="146"/>
      <c r="JB24" s="146"/>
      <c r="JC24" s="146"/>
      <c r="JD24" s="146"/>
      <c r="JE24" s="146"/>
      <c r="JF24" s="146"/>
      <c r="JG24" s="146"/>
      <c r="JH24" s="146"/>
      <c r="JI24" s="146"/>
      <c r="JJ24" s="146"/>
      <c r="JK24" s="146"/>
      <c r="JL24" s="146"/>
      <c r="JM24" s="146"/>
      <c r="JN24" s="146"/>
      <c r="JO24" s="146"/>
      <c r="JP24" s="146"/>
      <c r="JQ24" s="146"/>
      <c r="JR24" s="146"/>
      <c r="JS24" s="146"/>
      <c r="JT24" s="146"/>
      <c r="JU24" s="146"/>
      <c r="JV24" s="146"/>
      <c r="JW24" s="146"/>
      <c r="JX24" s="146"/>
      <c r="JY24" s="146"/>
      <c r="JZ24" s="146"/>
      <c r="KA24" s="146"/>
      <c r="KB24" s="146"/>
      <c r="KC24" s="146"/>
      <c r="KD24" s="146"/>
      <c r="KE24" s="146"/>
      <c r="KF24" s="146"/>
      <c r="KG24" s="146"/>
      <c r="KH24" s="146"/>
      <c r="KI24" s="146"/>
      <c r="KJ24" s="146"/>
      <c r="KK24" s="146"/>
      <c r="KL24" s="146"/>
      <c r="KM24" s="146"/>
      <c r="KN24" s="146"/>
      <c r="KO24" s="146"/>
      <c r="KP24" s="146"/>
      <c r="KQ24" s="146"/>
      <c r="KR24" s="146"/>
      <c r="KS24" s="146"/>
      <c r="KT24" s="146"/>
      <c r="KU24" s="146"/>
      <c r="KV24" s="146"/>
      <c r="KW24" s="146"/>
      <c r="KX24" s="146"/>
      <c r="KY24" s="146"/>
      <c r="KZ24" s="146"/>
      <c r="LA24" s="146"/>
      <c r="LB24" s="146"/>
      <c r="LC24" s="146"/>
      <c r="LD24" s="146"/>
      <c r="LE24" s="146"/>
      <c r="LF24" s="146"/>
      <c r="LG24" s="146"/>
      <c r="LH24" s="146"/>
      <c r="LI24" s="146"/>
      <c r="LJ24" s="146"/>
      <c r="LK24" s="146"/>
      <c r="LL24" s="146"/>
      <c r="LM24" s="146"/>
      <c r="LN24" s="146"/>
      <c r="LO24" s="146"/>
      <c r="LP24" s="146"/>
      <c r="LQ24" s="146"/>
      <c r="LR24" s="146"/>
      <c r="LS24" s="146"/>
      <c r="LT24" s="146"/>
      <c r="LU24" s="146"/>
      <c r="LV24" s="146"/>
      <c r="LW24" s="146"/>
      <c r="LX24" s="146"/>
      <c r="LY24" s="146"/>
      <c r="LZ24" s="146"/>
      <c r="MA24" s="146"/>
      <c r="MB24" s="146"/>
      <c r="MC24" s="146"/>
      <c r="MD24" s="146"/>
      <c r="ME24" s="146"/>
      <c r="MF24" s="146"/>
      <c r="MG24" s="146"/>
      <c r="MH24" s="146"/>
      <c r="MI24" s="146"/>
      <c r="MJ24" s="146"/>
      <c r="MK24" s="146"/>
      <c r="ML24" s="146"/>
      <c r="MM24" s="146"/>
      <c r="MN24" s="146"/>
      <c r="MO24" s="146"/>
      <c r="MP24" s="146"/>
      <c r="MQ24" s="146"/>
      <c r="MR24" s="146"/>
      <c r="MS24" s="146"/>
      <c r="MT24" s="146"/>
      <c r="MU24" s="146"/>
      <c r="MV24" s="146"/>
      <c r="MW24" s="146"/>
      <c r="MX24" s="146"/>
      <c r="MY24" s="146"/>
      <c r="MZ24" s="146"/>
      <c r="NA24" s="146"/>
      <c r="NB24" s="146"/>
      <c r="NC24" s="146"/>
      <c r="ND24" s="146"/>
      <c r="NE24" s="146"/>
      <c r="NF24" s="146"/>
      <c r="NG24" s="146"/>
      <c r="NH24" s="146"/>
      <c r="NI24" s="146"/>
      <c r="NJ24" s="146"/>
      <c r="NK24" s="146"/>
      <c r="NL24" s="146"/>
      <c r="NM24" s="146"/>
      <c r="NN24" s="146"/>
      <c r="NO24" s="146"/>
      <c r="NP24" s="146"/>
      <c r="NQ24" s="146"/>
      <c r="NR24" s="146"/>
      <c r="NS24" s="146"/>
      <c r="NT24" s="146"/>
      <c r="NU24" s="146"/>
      <c r="NV24" s="146"/>
      <c r="NW24" s="146"/>
      <c r="NX24" s="146"/>
      <c r="NY24" s="146"/>
      <c r="NZ24" s="146"/>
      <c r="OA24" s="146"/>
      <c r="OB24" s="146"/>
      <c r="OC24" s="146"/>
      <c r="OD24" s="146"/>
      <c r="OE24" s="146"/>
      <c r="OF24" s="146"/>
      <c r="OG24" s="146"/>
      <c r="OH24" s="146"/>
      <c r="OI24" s="146"/>
      <c r="OJ24" s="146"/>
      <c r="OK24" s="146"/>
      <c r="OL24" s="146"/>
      <c r="OM24" s="146"/>
      <c r="ON24" s="146"/>
      <c r="OO24" s="146"/>
      <c r="OP24" s="146"/>
      <c r="OQ24" s="146"/>
      <c r="OR24" s="146"/>
      <c r="OS24" s="146"/>
      <c r="OT24" s="146"/>
      <c r="OU24" s="146"/>
      <c r="OV24" s="146"/>
      <c r="OW24" s="146"/>
      <c r="OX24" s="146"/>
      <c r="OY24" s="146"/>
      <c r="OZ24" s="146"/>
      <c r="PA24" s="146"/>
      <c r="PB24" s="146"/>
      <c r="PC24" s="146"/>
      <c r="PD24" s="146"/>
      <c r="PE24" s="146"/>
      <c r="PF24" s="146"/>
      <c r="PG24" s="146"/>
      <c r="PH24" s="146"/>
      <c r="PI24" s="146"/>
      <c r="PJ24" s="146"/>
      <c r="PK24" s="146"/>
      <c r="PL24" s="146"/>
      <c r="PM24" s="146"/>
      <c r="PN24" s="146"/>
      <c r="PO24" s="146"/>
      <c r="PP24" s="146"/>
      <c r="PQ24" s="146"/>
      <c r="PR24" s="146"/>
      <c r="PS24" s="146"/>
      <c r="PT24" s="146"/>
      <c r="PU24" s="146"/>
      <c r="PV24" s="146"/>
      <c r="PW24" s="146"/>
      <c r="PX24" s="146"/>
      <c r="PY24" s="146"/>
      <c r="PZ24" s="146"/>
      <c r="QA24" s="146"/>
      <c r="QB24" s="146"/>
      <c r="QC24" s="146"/>
      <c r="QD24" s="146"/>
      <c r="QE24" s="146"/>
      <c r="QF24" s="146"/>
      <c r="QG24" s="146"/>
      <c r="QH24" s="146"/>
      <c r="QI24" s="146"/>
      <c r="QJ24" s="146"/>
      <c r="QK24" s="146"/>
      <c r="QL24" s="146"/>
      <c r="QM24" s="146"/>
      <c r="QN24" s="146"/>
      <c r="QO24" s="146"/>
      <c r="QP24" s="146"/>
      <c r="QQ24" s="146"/>
      <c r="QR24" s="146"/>
      <c r="QS24" s="146"/>
      <c r="QT24" s="146"/>
      <c r="QU24" s="146"/>
      <c r="QV24" s="146"/>
      <c r="QW24" s="146"/>
      <c r="QX24" s="146"/>
      <c r="QY24" s="146"/>
      <c r="QZ24" s="146"/>
      <c r="RA24" s="146"/>
      <c r="RB24" s="146"/>
      <c r="RC24" s="146"/>
      <c r="RD24" s="146"/>
      <c r="RE24" s="146"/>
      <c r="RF24" s="146"/>
      <c r="RG24" s="146"/>
      <c r="RH24" s="146"/>
      <c r="RI24" s="146"/>
      <c r="RJ24" s="146"/>
      <c r="RK24" s="146"/>
      <c r="RL24" s="146"/>
      <c r="RM24" s="146"/>
      <c r="RN24" s="146"/>
      <c r="RO24" s="146"/>
      <c r="RP24" s="146"/>
      <c r="RQ24" s="146"/>
      <c r="RR24" s="146"/>
      <c r="RS24" s="146"/>
      <c r="RT24" s="146"/>
      <c r="RU24" s="146"/>
      <c r="RV24" s="146"/>
      <c r="RW24" s="146"/>
      <c r="RX24" s="146"/>
      <c r="RY24" s="146"/>
      <c r="RZ24" s="146"/>
      <c r="SA24" s="146"/>
      <c r="SB24" s="146"/>
      <c r="SC24" s="146"/>
      <c r="SD24" s="146"/>
      <c r="SE24" s="146"/>
      <c r="SF24" s="146"/>
      <c r="SG24" s="146"/>
      <c r="SH24" s="146"/>
      <c r="SI24" s="146"/>
      <c r="SJ24" s="146"/>
      <c r="SK24" s="146"/>
      <c r="SL24" s="146"/>
      <c r="SM24" s="146"/>
      <c r="SN24" s="146"/>
      <c r="SO24" s="146"/>
      <c r="SP24" s="146"/>
      <c r="SQ24" s="146"/>
      <c r="SR24" s="146"/>
      <c r="SS24" s="146"/>
      <c r="ST24" s="146"/>
      <c r="SU24" s="146"/>
      <c r="SV24" s="146"/>
      <c r="SW24" s="146"/>
      <c r="SX24" s="146"/>
      <c r="SY24" s="146"/>
      <c r="SZ24" s="146"/>
      <c r="TA24" s="146"/>
      <c r="TB24" s="146"/>
      <c r="TC24" s="146"/>
      <c r="TD24" s="146"/>
      <c r="TE24" s="146"/>
      <c r="TF24" s="146"/>
      <c r="TG24" s="146"/>
      <c r="TH24" s="146"/>
      <c r="TI24" s="146"/>
      <c r="TJ24" s="146"/>
      <c r="TK24" s="146"/>
      <c r="TL24" s="146"/>
      <c r="TM24" s="146"/>
      <c r="TN24" s="146"/>
      <c r="TO24" s="146"/>
      <c r="TP24" s="146"/>
      <c r="TQ24" s="146"/>
      <c r="TR24" s="146"/>
      <c r="TS24" s="146"/>
      <c r="TT24" s="146"/>
      <c r="TU24" s="146"/>
      <c r="TV24" s="146"/>
      <c r="TW24" s="146"/>
      <c r="TX24" s="146"/>
      <c r="TY24" s="146"/>
      <c r="TZ24" s="146"/>
      <c r="UA24" s="146"/>
      <c r="UB24" s="146"/>
      <c r="UC24" s="146"/>
      <c r="UD24" s="146"/>
      <c r="UE24" s="146"/>
      <c r="UF24" s="146"/>
      <c r="UG24" s="146"/>
      <c r="UH24" s="146"/>
      <c r="UI24" s="146"/>
      <c r="UJ24" s="146"/>
      <c r="UK24" s="146"/>
      <c r="UL24" s="146"/>
      <c r="UM24" s="146"/>
      <c r="UN24" s="146"/>
      <c r="UO24" s="146"/>
      <c r="UP24" s="146"/>
      <c r="UQ24" s="146"/>
      <c r="UR24" s="146"/>
      <c r="US24" s="146"/>
      <c r="UT24" s="146"/>
      <c r="UU24" s="146"/>
      <c r="UV24" s="146"/>
      <c r="UW24" s="146"/>
      <c r="UX24" s="146"/>
      <c r="UY24" s="146"/>
      <c r="UZ24" s="146"/>
      <c r="VA24" s="146"/>
      <c r="VB24" s="146"/>
      <c r="VC24" s="146"/>
      <c r="VD24" s="146"/>
      <c r="VE24" s="146"/>
      <c r="VF24" s="146"/>
      <c r="VG24" s="146"/>
      <c r="VH24" s="146"/>
      <c r="VI24" s="146"/>
      <c r="VJ24" s="146"/>
      <c r="VK24" s="146"/>
      <c r="VL24" s="146"/>
      <c r="VM24" s="146"/>
      <c r="VN24" s="146"/>
      <c r="VO24" s="146"/>
      <c r="VP24" s="146"/>
      <c r="VQ24" s="146"/>
      <c r="VR24" s="146"/>
      <c r="VS24" s="146"/>
      <c r="VT24" s="146"/>
      <c r="VU24" s="146"/>
      <c r="VV24" s="146"/>
      <c r="VW24" s="146"/>
      <c r="VX24" s="146"/>
      <c r="VY24" s="146"/>
      <c r="VZ24" s="146"/>
      <c r="WA24" s="146"/>
      <c r="WB24" s="146"/>
      <c r="WC24" s="146"/>
      <c r="WD24" s="146"/>
      <c r="WE24" s="146"/>
      <c r="WF24" s="146"/>
      <c r="WG24" s="146"/>
      <c r="WH24" s="146"/>
      <c r="WI24" s="146"/>
      <c r="WJ24" s="146"/>
      <c r="WK24" s="146"/>
      <c r="WL24" s="146"/>
      <c r="WM24" s="146"/>
      <c r="WN24" s="146"/>
      <c r="WO24" s="146"/>
      <c r="WP24" s="146"/>
      <c r="WQ24" s="146"/>
      <c r="WR24" s="146"/>
      <c r="WS24" s="146"/>
      <c r="WT24" s="146"/>
      <c r="WU24" s="146"/>
      <c r="WV24" s="146"/>
      <c r="WW24" s="146"/>
      <c r="WX24" s="146"/>
      <c r="WY24" s="146"/>
      <c r="WZ24" s="146"/>
      <c r="XA24" s="146"/>
      <c r="XB24" s="146"/>
      <c r="XC24" s="146"/>
      <c r="XD24" s="146"/>
      <c r="XE24" s="146"/>
      <c r="XF24" s="146"/>
      <c r="XG24" s="146"/>
      <c r="XH24" s="146"/>
      <c r="XI24" s="146"/>
      <c r="XJ24" s="146"/>
      <c r="XK24" s="146"/>
      <c r="XL24" s="146"/>
      <c r="XM24" s="146"/>
      <c r="XN24" s="146"/>
      <c r="XO24" s="146"/>
      <c r="XP24" s="146"/>
      <c r="XQ24" s="146"/>
      <c r="XR24" s="146"/>
      <c r="XS24" s="146"/>
      <c r="XT24" s="146"/>
      <c r="XU24" s="146"/>
      <c r="XV24" s="146"/>
      <c r="XW24" s="146"/>
      <c r="XX24" s="146"/>
      <c r="XY24" s="146"/>
      <c r="XZ24" s="146"/>
      <c r="YA24" s="146"/>
      <c r="YB24" s="146"/>
      <c r="YC24" s="146"/>
      <c r="YD24" s="146"/>
      <c r="YE24" s="146"/>
      <c r="YF24" s="146"/>
      <c r="YG24" s="146"/>
      <c r="YH24" s="146"/>
      <c r="YI24" s="146"/>
      <c r="YJ24" s="146"/>
      <c r="YK24" s="146"/>
      <c r="YL24" s="146"/>
      <c r="YM24" s="146"/>
      <c r="YN24" s="146"/>
      <c r="YO24" s="146"/>
      <c r="YP24" s="146"/>
      <c r="YQ24" s="146"/>
      <c r="YR24" s="146"/>
      <c r="YS24" s="146"/>
      <c r="YT24" s="146"/>
      <c r="YU24" s="146"/>
      <c r="YV24" s="146"/>
      <c r="YW24" s="146"/>
      <c r="YX24" s="146"/>
      <c r="YY24" s="146"/>
      <c r="YZ24" s="146"/>
      <c r="ZA24" s="146"/>
      <c r="ZB24" s="146"/>
      <c r="ZC24" s="146"/>
      <c r="ZD24" s="146"/>
      <c r="ZE24" s="146"/>
      <c r="ZF24" s="146"/>
      <c r="ZG24" s="146"/>
      <c r="ZH24" s="146"/>
      <c r="ZI24" s="146"/>
      <c r="ZJ24" s="146"/>
      <c r="ZK24" s="146"/>
      <c r="ZL24" s="146"/>
      <c r="ZM24" s="146"/>
      <c r="ZN24" s="146"/>
      <c r="ZO24" s="146"/>
      <c r="ZP24" s="146"/>
      <c r="ZQ24" s="146"/>
      <c r="ZR24" s="146"/>
      <c r="ZS24" s="146"/>
      <c r="ZT24" s="146"/>
      <c r="ZU24" s="146"/>
      <c r="ZV24" s="146"/>
      <c r="ZW24" s="146"/>
      <c r="ZX24" s="146"/>
      <c r="ZY24" s="146"/>
      <c r="ZZ24" s="146"/>
      <c r="AAA24" s="146"/>
      <c r="AAB24" s="146"/>
      <c r="AAC24" s="146"/>
      <c r="AAD24" s="146"/>
      <c r="AAE24" s="146"/>
      <c r="AAF24" s="146"/>
      <c r="AAG24" s="146"/>
      <c r="AAH24" s="146"/>
      <c r="AAI24" s="146"/>
      <c r="AAJ24" s="146"/>
      <c r="AAK24" s="146"/>
      <c r="AAL24" s="146"/>
      <c r="AAM24" s="146"/>
      <c r="AAN24" s="146"/>
      <c r="AAO24" s="146"/>
      <c r="AAP24" s="146"/>
      <c r="AAQ24" s="146"/>
      <c r="AAR24" s="146"/>
      <c r="AAS24" s="146"/>
      <c r="AAT24" s="146"/>
      <c r="AAU24" s="146"/>
      <c r="AAV24" s="146"/>
      <c r="AAW24" s="146"/>
      <c r="AAX24" s="146"/>
      <c r="AAY24" s="146"/>
      <c r="AAZ24" s="146"/>
      <c r="ABA24" s="146"/>
      <c r="ABB24" s="146"/>
      <c r="ABC24" s="146"/>
      <c r="ABD24" s="146"/>
    </row>
    <row r="25" spans="1:732" s="147" customFormat="1" ht="15.75" thickBot="1" x14ac:dyDescent="0.3">
      <c r="A25" s="212" t="s">
        <v>58</v>
      </c>
      <c r="B25" s="191" t="s">
        <v>137</v>
      </c>
      <c r="C25" s="162"/>
      <c r="D25" s="163"/>
      <c r="E25" s="162"/>
      <c r="F25" s="163"/>
      <c r="G25" s="164"/>
      <c r="H25" s="149"/>
      <c r="I25" s="245"/>
      <c r="J25" s="246"/>
      <c r="K25" s="148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6"/>
      <c r="DT25" s="146"/>
      <c r="DU25" s="146"/>
      <c r="DV25" s="146"/>
      <c r="DW25" s="146"/>
      <c r="DX25" s="146"/>
      <c r="DY25" s="146"/>
      <c r="DZ25" s="146"/>
      <c r="EA25" s="146"/>
      <c r="EB25" s="146"/>
      <c r="EC25" s="146"/>
      <c r="ED25" s="146"/>
      <c r="EE25" s="146"/>
      <c r="EF25" s="146"/>
      <c r="EG25" s="146"/>
      <c r="EH25" s="146"/>
      <c r="EI25" s="146"/>
      <c r="EJ25" s="146"/>
      <c r="EK25" s="146"/>
      <c r="EL25" s="146"/>
      <c r="EM25" s="146"/>
      <c r="EN25" s="146"/>
      <c r="EO25" s="146"/>
      <c r="EP25" s="146"/>
      <c r="EQ25" s="146"/>
      <c r="ER25" s="146"/>
      <c r="ES25" s="146"/>
      <c r="ET25" s="146"/>
      <c r="EU25" s="146"/>
      <c r="EV25" s="146"/>
      <c r="EW25" s="146"/>
      <c r="EX25" s="146"/>
      <c r="EY25" s="146"/>
      <c r="EZ25" s="146"/>
      <c r="FA25" s="146"/>
      <c r="FB25" s="146"/>
      <c r="FC25" s="146"/>
      <c r="FD25" s="146"/>
      <c r="FE25" s="146"/>
      <c r="FF25" s="146"/>
      <c r="FG25" s="146"/>
      <c r="FH25" s="146"/>
      <c r="FI25" s="146"/>
      <c r="FJ25" s="146"/>
      <c r="FK25" s="146"/>
      <c r="FL25" s="146"/>
      <c r="FM25" s="146"/>
      <c r="FN25" s="146"/>
      <c r="FO25" s="146"/>
      <c r="FP25" s="146"/>
      <c r="FQ25" s="146"/>
      <c r="FR25" s="146"/>
      <c r="FS25" s="146"/>
      <c r="FT25" s="146"/>
      <c r="FU25" s="146"/>
      <c r="FV25" s="146"/>
      <c r="FW25" s="146"/>
      <c r="FX25" s="146"/>
      <c r="FY25" s="146"/>
      <c r="FZ25" s="146"/>
      <c r="GA25" s="146"/>
      <c r="GB25" s="146"/>
      <c r="GC25" s="146"/>
      <c r="GD25" s="146"/>
      <c r="GE25" s="146"/>
      <c r="GF25" s="146"/>
      <c r="GG25" s="146"/>
      <c r="GH25" s="146"/>
      <c r="GI25" s="146"/>
      <c r="GJ25" s="146"/>
      <c r="GK25" s="146"/>
      <c r="GL25" s="146"/>
      <c r="GM25" s="146"/>
      <c r="GN25" s="146"/>
      <c r="GO25" s="146"/>
      <c r="GP25" s="146"/>
      <c r="GQ25" s="146"/>
      <c r="GR25" s="146"/>
      <c r="GS25" s="146"/>
      <c r="GT25" s="146"/>
      <c r="GU25" s="146"/>
      <c r="GV25" s="146"/>
      <c r="GW25" s="146"/>
      <c r="GX25" s="146"/>
      <c r="GY25" s="146"/>
      <c r="GZ25" s="146"/>
      <c r="HA25" s="146"/>
      <c r="HB25" s="146"/>
      <c r="HC25" s="146"/>
      <c r="HD25" s="146"/>
      <c r="HE25" s="146"/>
      <c r="HF25" s="146"/>
      <c r="HG25" s="146"/>
      <c r="HH25" s="146"/>
      <c r="HI25" s="146"/>
      <c r="HJ25" s="146"/>
      <c r="HK25" s="146"/>
      <c r="HL25" s="146"/>
      <c r="HM25" s="146"/>
      <c r="HN25" s="146"/>
      <c r="HO25" s="146"/>
      <c r="HP25" s="146"/>
      <c r="HQ25" s="146"/>
      <c r="HR25" s="146"/>
      <c r="HS25" s="146"/>
      <c r="HT25" s="146"/>
      <c r="HU25" s="146"/>
      <c r="HV25" s="146"/>
      <c r="HW25" s="146"/>
      <c r="HX25" s="146"/>
      <c r="HY25" s="146"/>
      <c r="HZ25" s="146"/>
      <c r="IA25" s="146"/>
      <c r="IB25" s="146"/>
      <c r="IC25" s="146"/>
      <c r="ID25" s="146"/>
      <c r="IE25" s="146"/>
      <c r="IF25" s="146"/>
      <c r="IG25" s="146"/>
      <c r="IH25" s="146"/>
      <c r="II25" s="146"/>
      <c r="IJ25" s="146"/>
      <c r="IK25" s="146"/>
      <c r="IL25" s="146"/>
      <c r="IM25" s="146"/>
      <c r="IN25" s="146"/>
      <c r="IO25" s="146"/>
      <c r="IP25" s="146"/>
      <c r="IQ25" s="146"/>
      <c r="IR25" s="146"/>
      <c r="IS25" s="146"/>
      <c r="IT25" s="146"/>
      <c r="IU25" s="146"/>
      <c r="IV25" s="146"/>
      <c r="IW25" s="146"/>
      <c r="IX25" s="146"/>
      <c r="IY25" s="146"/>
      <c r="IZ25" s="146"/>
      <c r="JA25" s="146"/>
      <c r="JB25" s="146"/>
      <c r="JC25" s="146"/>
      <c r="JD25" s="146"/>
      <c r="JE25" s="146"/>
      <c r="JF25" s="146"/>
      <c r="JG25" s="146"/>
      <c r="JH25" s="146"/>
      <c r="JI25" s="146"/>
      <c r="JJ25" s="146"/>
      <c r="JK25" s="146"/>
      <c r="JL25" s="146"/>
      <c r="JM25" s="146"/>
      <c r="JN25" s="146"/>
      <c r="JO25" s="146"/>
      <c r="JP25" s="146"/>
      <c r="JQ25" s="146"/>
      <c r="JR25" s="146"/>
      <c r="JS25" s="146"/>
      <c r="JT25" s="146"/>
      <c r="JU25" s="146"/>
      <c r="JV25" s="146"/>
      <c r="JW25" s="146"/>
      <c r="JX25" s="146"/>
      <c r="JY25" s="146"/>
      <c r="JZ25" s="146"/>
      <c r="KA25" s="146"/>
      <c r="KB25" s="146"/>
      <c r="KC25" s="146"/>
      <c r="KD25" s="146"/>
      <c r="KE25" s="146"/>
      <c r="KF25" s="146"/>
      <c r="KG25" s="146"/>
      <c r="KH25" s="146"/>
      <c r="KI25" s="146"/>
      <c r="KJ25" s="146"/>
      <c r="KK25" s="146"/>
      <c r="KL25" s="146"/>
      <c r="KM25" s="146"/>
      <c r="KN25" s="146"/>
      <c r="KO25" s="146"/>
      <c r="KP25" s="146"/>
      <c r="KQ25" s="146"/>
      <c r="KR25" s="146"/>
      <c r="KS25" s="146"/>
      <c r="KT25" s="146"/>
      <c r="KU25" s="146"/>
      <c r="KV25" s="146"/>
      <c r="KW25" s="146"/>
      <c r="KX25" s="146"/>
      <c r="KY25" s="146"/>
      <c r="KZ25" s="146"/>
      <c r="LA25" s="146"/>
      <c r="LB25" s="146"/>
      <c r="LC25" s="146"/>
      <c r="LD25" s="146"/>
      <c r="LE25" s="146"/>
      <c r="LF25" s="146"/>
      <c r="LG25" s="146"/>
      <c r="LH25" s="146"/>
      <c r="LI25" s="146"/>
      <c r="LJ25" s="146"/>
      <c r="LK25" s="146"/>
      <c r="LL25" s="146"/>
      <c r="LM25" s="146"/>
      <c r="LN25" s="146"/>
      <c r="LO25" s="146"/>
      <c r="LP25" s="146"/>
      <c r="LQ25" s="146"/>
      <c r="LR25" s="146"/>
      <c r="LS25" s="146"/>
      <c r="LT25" s="146"/>
      <c r="LU25" s="146"/>
      <c r="LV25" s="146"/>
      <c r="LW25" s="146"/>
      <c r="LX25" s="146"/>
      <c r="LY25" s="146"/>
      <c r="LZ25" s="146"/>
      <c r="MA25" s="146"/>
      <c r="MB25" s="146"/>
      <c r="MC25" s="146"/>
      <c r="MD25" s="146"/>
      <c r="ME25" s="146"/>
      <c r="MF25" s="146"/>
      <c r="MG25" s="146"/>
      <c r="MH25" s="146"/>
      <c r="MI25" s="146"/>
      <c r="MJ25" s="146"/>
      <c r="MK25" s="146"/>
      <c r="ML25" s="146"/>
      <c r="MM25" s="146"/>
      <c r="MN25" s="146"/>
      <c r="MO25" s="146"/>
      <c r="MP25" s="146"/>
      <c r="MQ25" s="146"/>
      <c r="MR25" s="146"/>
      <c r="MS25" s="146"/>
      <c r="MT25" s="146"/>
      <c r="MU25" s="146"/>
      <c r="MV25" s="146"/>
      <c r="MW25" s="146"/>
      <c r="MX25" s="146"/>
      <c r="MY25" s="146"/>
      <c r="MZ25" s="146"/>
      <c r="NA25" s="146"/>
      <c r="NB25" s="146"/>
      <c r="NC25" s="146"/>
      <c r="ND25" s="146"/>
      <c r="NE25" s="146"/>
      <c r="NF25" s="146"/>
      <c r="NG25" s="146"/>
      <c r="NH25" s="146"/>
      <c r="NI25" s="146"/>
      <c r="NJ25" s="146"/>
      <c r="NK25" s="146"/>
      <c r="NL25" s="146"/>
      <c r="NM25" s="146"/>
      <c r="NN25" s="146"/>
      <c r="NO25" s="146"/>
      <c r="NP25" s="146"/>
      <c r="NQ25" s="146"/>
      <c r="NR25" s="146"/>
      <c r="NS25" s="146"/>
      <c r="NT25" s="146"/>
      <c r="NU25" s="146"/>
      <c r="NV25" s="146"/>
      <c r="NW25" s="146"/>
      <c r="NX25" s="146"/>
      <c r="NY25" s="146"/>
      <c r="NZ25" s="146"/>
      <c r="OA25" s="146"/>
      <c r="OB25" s="146"/>
      <c r="OC25" s="146"/>
      <c r="OD25" s="146"/>
      <c r="OE25" s="146"/>
      <c r="OF25" s="146"/>
      <c r="OG25" s="146"/>
      <c r="OH25" s="146"/>
      <c r="OI25" s="146"/>
      <c r="OJ25" s="146"/>
      <c r="OK25" s="146"/>
      <c r="OL25" s="146"/>
      <c r="OM25" s="146"/>
      <c r="ON25" s="146"/>
      <c r="OO25" s="146"/>
      <c r="OP25" s="146"/>
      <c r="OQ25" s="146"/>
      <c r="OR25" s="146"/>
      <c r="OS25" s="146"/>
      <c r="OT25" s="146"/>
      <c r="OU25" s="146"/>
      <c r="OV25" s="146"/>
      <c r="OW25" s="146"/>
      <c r="OX25" s="146"/>
      <c r="OY25" s="146"/>
      <c r="OZ25" s="146"/>
      <c r="PA25" s="146"/>
      <c r="PB25" s="146"/>
      <c r="PC25" s="146"/>
      <c r="PD25" s="146"/>
      <c r="PE25" s="146"/>
      <c r="PF25" s="146"/>
      <c r="PG25" s="146"/>
      <c r="PH25" s="146"/>
      <c r="PI25" s="146"/>
      <c r="PJ25" s="146"/>
      <c r="PK25" s="146"/>
      <c r="PL25" s="146"/>
      <c r="PM25" s="146"/>
      <c r="PN25" s="146"/>
      <c r="PO25" s="146"/>
      <c r="PP25" s="146"/>
      <c r="PQ25" s="146"/>
      <c r="PR25" s="146"/>
      <c r="PS25" s="146"/>
      <c r="PT25" s="146"/>
      <c r="PU25" s="146"/>
      <c r="PV25" s="146"/>
      <c r="PW25" s="146"/>
      <c r="PX25" s="146"/>
      <c r="PY25" s="146"/>
      <c r="PZ25" s="146"/>
      <c r="QA25" s="146"/>
      <c r="QB25" s="146"/>
      <c r="QC25" s="146"/>
      <c r="QD25" s="146"/>
      <c r="QE25" s="146"/>
      <c r="QF25" s="146"/>
      <c r="QG25" s="146"/>
      <c r="QH25" s="146"/>
      <c r="QI25" s="146"/>
      <c r="QJ25" s="146"/>
      <c r="QK25" s="146"/>
      <c r="QL25" s="146"/>
      <c r="QM25" s="146"/>
      <c r="QN25" s="146"/>
      <c r="QO25" s="146"/>
      <c r="QP25" s="146"/>
      <c r="QQ25" s="146"/>
      <c r="QR25" s="146"/>
      <c r="QS25" s="146"/>
      <c r="QT25" s="146"/>
      <c r="QU25" s="146"/>
      <c r="QV25" s="146"/>
      <c r="QW25" s="146"/>
      <c r="QX25" s="146"/>
      <c r="QY25" s="146"/>
      <c r="QZ25" s="146"/>
      <c r="RA25" s="146"/>
      <c r="RB25" s="146"/>
      <c r="RC25" s="146"/>
      <c r="RD25" s="146"/>
      <c r="RE25" s="146"/>
      <c r="RF25" s="146"/>
      <c r="RG25" s="146"/>
      <c r="RH25" s="146"/>
      <c r="RI25" s="146"/>
      <c r="RJ25" s="146"/>
      <c r="RK25" s="146"/>
      <c r="RL25" s="146"/>
      <c r="RM25" s="146"/>
      <c r="RN25" s="146"/>
      <c r="RO25" s="146"/>
      <c r="RP25" s="146"/>
      <c r="RQ25" s="146"/>
      <c r="RR25" s="146"/>
      <c r="RS25" s="146"/>
      <c r="RT25" s="146"/>
      <c r="RU25" s="146"/>
      <c r="RV25" s="146"/>
      <c r="RW25" s="146"/>
      <c r="RX25" s="146"/>
      <c r="RY25" s="146"/>
      <c r="RZ25" s="146"/>
      <c r="SA25" s="146"/>
      <c r="SB25" s="146"/>
      <c r="SC25" s="146"/>
      <c r="SD25" s="146"/>
      <c r="SE25" s="146"/>
      <c r="SF25" s="146"/>
      <c r="SG25" s="146"/>
      <c r="SH25" s="146"/>
      <c r="SI25" s="146"/>
      <c r="SJ25" s="146"/>
      <c r="SK25" s="146"/>
      <c r="SL25" s="146"/>
      <c r="SM25" s="146"/>
      <c r="SN25" s="146"/>
      <c r="SO25" s="146"/>
      <c r="SP25" s="146"/>
      <c r="SQ25" s="146"/>
      <c r="SR25" s="146"/>
      <c r="SS25" s="146"/>
      <c r="ST25" s="146"/>
      <c r="SU25" s="146"/>
      <c r="SV25" s="146"/>
      <c r="SW25" s="146"/>
      <c r="SX25" s="146"/>
      <c r="SY25" s="146"/>
      <c r="SZ25" s="146"/>
      <c r="TA25" s="146"/>
      <c r="TB25" s="146"/>
      <c r="TC25" s="146"/>
      <c r="TD25" s="146"/>
      <c r="TE25" s="146"/>
      <c r="TF25" s="146"/>
      <c r="TG25" s="146"/>
      <c r="TH25" s="146"/>
      <c r="TI25" s="146"/>
      <c r="TJ25" s="146"/>
      <c r="TK25" s="146"/>
      <c r="TL25" s="146"/>
      <c r="TM25" s="146"/>
      <c r="TN25" s="146"/>
      <c r="TO25" s="146"/>
      <c r="TP25" s="146"/>
      <c r="TQ25" s="146"/>
      <c r="TR25" s="146"/>
      <c r="TS25" s="146"/>
      <c r="TT25" s="146"/>
      <c r="TU25" s="146"/>
      <c r="TV25" s="146"/>
      <c r="TW25" s="146"/>
      <c r="TX25" s="146"/>
      <c r="TY25" s="146"/>
      <c r="TZ25" s="146"/>
      <c r="UA25" s="146"/>
      <c r="UB25" s="146"/>
      <c r="UC25" s="146"/>
      <c r="UD25" s="146"/>
      <c r="UE25" s="146"/>
      <c r="UF25" s="146"/>
      <c r="UG25" s="146"/>
      <c r="UH25" s="146"/>
      <c r="UI25" s="146"/>
      <c r="UJ25" s="146"/>
      <c r="UK25" s="146"/>
      <c r="UL25" s="146"/>
      <c r="UM25" s="146"/>
      <c r="UN25" s="146"/>
      <c r="UO25" s="146"/>
      <c r="UP25" s="146"/>
      <c r="UQ25" s="146"/>
      <c r="UR25" s="146"/>
      <c r="US25" s="146"/>
      <c r="UT25" s="146"/>
      <c r="UU25" s="146"/>
      <c r="UV25" s="146"/>
      <c r="UW25" s="146"/>
      <c r="UX25" s="146"/>
      <c r="UY25" s="146"/>
      <c r="UZ25" s="146"/>
      <c r="VA25" s="146"/>
      <c r="VB25" s="146"/>
      <c r="VC25" s="146"/>
      <c r="VD25" s="146"/>
      <c r="VE25" s="146"/>
      <c r="VF25" s="146"/>
      <c r="VG25" s="146"/>
      <c r="VH25" s="146"/>
      <c r="VI25" s="146"/>
      <c r="VJ25" s="146"/>
      <c r="VK25" s="146"/>
      <c r="VL25" s="146"/>
      <c r="VM25" s="146"/>
      <c r="VN25" s="146"/>
      <c r="VO25" s="146"/>
      <c r="VP25" s="146"/>
      <c r="VQ25" s="146"/>
      <c r="VR25" s="146"/>
      <c r="VS25" s="146"/>
      <c r="VT25" s="146"/>
      <c r="VU25" s="146"/>
      <c r="VV25" s="146"/>
      <c r="VW25" s="146"/>
      <c r="VX25" s="146"/>
      <c r="VY25" s="146"/>
      <c r="VZ25" s="146"/>
      <c r="WA25" s="146"/>
      <c r="WB25" s="146"/>
      <c r="WC25" s="146"/>
      <c r="WD25" s="146"/>
      <c r="WE25" s="146"/>
      <c r="WF25" s="146"/>
      <c r="WG25" s="146"/>
      <c r="WH25" s="146"/>
      <c r="WI25" s="146"/>
      <c r="WJ25" s="146"/>
      <c r="WK25" s="146"/>
      <c r="WL25" s="146"/>
      <c r="WM25" s="146"/>
      <c r="WN25" s="146"/>
      <c r="WO25" s="146"/>
      <c r="WP25" s="146"/>
      <c r="WQ25" s="146"/>
      <c r="WR25" s="146"/>
      <c r="WS25" s="146"/>
      <c r="WT25" s="146"/>
      <c r="WU25" s="146"/>
      <c r="WV25" s="146"/>
      <c r="WW25" s="146"/>
      <c r="WX25" s="146"/>
      <c r="WY25" s="146"/>
      <c r="WZ25" s="146"/>
      <c r="XA25" s="146"/>
      <c r="XB25" s="146"/>
      <c r="XC25" s="146"/>
      <c r="XD25" s="146"/>
      <c r="XE25" s="146"/>
      <c r="XF25" s="146"/>
      <c r="XG25" s="146"/>
      <c r="XH25" s="146"/>
      <c r="XI25" s="146"/>
      <c r="XJ25" s="146"/>
      <c r="XK25" s="146"/>
      <c r="XL25" s="146"/>
      <c r="XM25" s="146"/>
      <c r="XN25" s="146"/>
      <c r="XO25" s="146"/>
      <c r="XP25" s="146"/>
      <c r="XQ25" s="146"/>
      <c r="XR25" s="146"/>
      <c r="XS25" s="146"/>
      <c r="XT25" s="146"/>
      <c r="XU25" s="146"/>
      <c r="XV25" s="146"/>
      <c r="XW25" s="146"/>
      <c r="XX25" s="146"/>
      <c r="XY25" s="146"/>
      <c r="XZ25" s="146"/>
      <c r="YA25" s="146"/>
      <c r="YB25" s="146"/>
      <c r="YC25" s="146"/>
      <c r="YD25" s="146"/>
      <c r="YE25" s="146"/>
      <c r="YF25" s="146"/>
      <c r="YG25" s="146"/>
      <c r="YH25" s="146"/>
      <c r="YI25" s="146"/>
      <c r="YJ25" s="146"/>
      <c r="YK25" s="146"/>
      <c r="YL25" s="146"/>
      <c r="YM25" s="146"/>
      <c r="YN25" s="146"/>
      <c r="YO25" s="146"/>
      <c r="YP25" s="146"/>
      <c r="YQ25" s="146"/>
      <c r="YR25" s="146"/>
      <c r="YS25" s="146"/>
      <c r="YT25" s="146"/>
      <c r="YU25" s="146"/>
      <c r="YV25" s="146"/>
      <c r="YW25" s="146"/>
      <c r="YX25" s="146"/>
      <c r="YY25" s="146"/>
      <c r="YZ25" s="146"/>
      <c r="ZA25" s="146"/>
      <c r="ZB25" s="146"/>
      <c r="ZC25" s="146"/>
      <c r="ZD25" s="146"/>
      <c r="ZE25" s="146"/>
      <c r="ZF25" s="146"/>
      <c r="ZG25" s="146"/>
      <c r="ZH25" s="146"/>
      <c r="ZI25" s="146"/>
      <c r="ZJ25" s="146"/>
      <c r="ZK25" s="146"/>
      <c r="ZL25" s="146"/>
      <c r="ZM25" s="146"/>
      <c r="ZN25" s="146"/>
      <c r="ZO25" s="146"/>
      <c r="ZP25" s="146"/>
      <c r="ZQ25" s="146"/>
      <c r="ZR25" s="146"/>
      <c r="ZS25" s="146"/>
      <c r="ZT25" s="146"/>
      <c r="ZU25" s="146"/>
      <c r="ZV25" s="146"/>
      <c r="ZW25" s="146"/>
      <c r="ZX25" s="146"/>
      <c r="ZY25" s="146"/>
      <c r="ZZ25" s="146"/>
      <c r="AAA25" s="146"/>
      <c r="AAB25" s="146"/>
      <c r="AAC25" s="146"/>
      <c r="AAD25" s="146"/>
      <c r="AAE25" s="146"/>
      <c r="AAF25" s="146"/>
      <c r="AAG25" s="146"/>
      <c r="AAH25" s="146"/>
      <c r="AAI25" s="146"/>
      <c r="AAJ25" s="146"/>
      <c r="AAK25" s="146"/>
      <c r="AAL25" s="146"/>
      <c r="AAM25" s="146"/>
      <c r="AAN25" s="146"/>
      <c r="AAO25" s="146"/>
      <c r="AAP25" s="146"/>
      <c r="AAQ25" s="146"/>
      <c r="AAR25" s="146"/>
      <c r="AAS25" s="146"/>
      <c r="AAT25" s="146"/>
      <c r="AAU25" s="146"/>
      <c r="AAV25" s="146"/>
      <c r="AAW25" s="146"/>
      <c r="AAX25" s="146"/>
      <c r="AAY25" s="146"/>
      <c r="AAZ25" s="146"/>
      <c r="ABA25" s="146"/>
      <c r="ABB25" s="146"/>
      <c r="ABC25" s="146"/>
      <c r="ABD25" s="146"/>
    </row>
    <row r="26" spans="1:732" s="147" customFormat="1" ht="30" x14ac:dyDescent="0.25">
      <c r="A26" s="206" t="s">
        <v>59</v>
      </c>
      <c r="B26" s="205" t="s">
        <v>193</v>
      </c>
      <c r="C26" s="207" t="s">
        <v>25</v>
      </c>
      <c r="D26" s="208">
        <f>13*1.2</f>
        <v>15.6</v>
      </c>
      <c r="E26" s="209">
        <f t="shared" ref="E26:E27" si="3">K26</f>
        <v>71.8947</v>
      </c>
      <c r="F26" s="209">
        <f t="shared" ref="F26:F27" si="4">E26*D26</f>
        <v>1121.5573199999999</v>
      </c>
      <c r="G26" s="210"/>
      <c r="H26" s="31"/>
      <c r="I26" s="245">
        <v>101173</v>
      </c>
      <c r="J26" s="246">
        <v>56.61</v>
      </c>
      <c r="K26" s="148">
        <f t="shared" ref="K26:K27" si="5">J26*$H$9</f>
        <v>71.8947</v>
      </c>
    </row>
    <row r="27" spans="1:732" s="147" customFormat="1" x14ac:dyDescent="0.25">
      <c r="A27" s="206" t="s">
        <v>60</v>
      </c>
      <c r="B27" s="205" t="s">
        <v>192</v>
      </c>
      <c r="C27" s="207" t="s">
        <v>36</v>
      </c>
      <c r="D27" s="208">
        <v>16</v>
      </c>
      <c r="E27" s="209">
        <f t="shared" si="3"/>
        <v>19.799299999999999</v>
      </c>
      <c r="F27" s="209">
        <f t="shared" si="4"/>
        <v>316.78879999999998</v>
      </c>
      <c r="G27" s="210"/>
      <c r="H27" s="31"/>
      <c r="I27" s="245">
        <v>95576</v>
      </c>
      <c r="J27" s="246">
        <v>15.59</v>
      </c>
      <c r="K27" s="148">
        <f t="shared" si="5"/>
        <v>19.799299999999999</v>
      </c>
    </row>
    <row r="28" spans="1:732" s="147" customFormat="1" ht="15.75" thickBot="1" x14ac:dyDescent="0.3">
      <c r="A28" s="232"/>
      <c r="B28" s="233"/>
      <c r="C28" s="233"/>
      <c r="D28" s="233"/>
      <c r="E28" s="233"/>
      <c r="F28" s="233"/>
      <c r="G28" s="234"/>
      <c r="H28" s="149"/>
      <c r="I28" s="245"/>
      <c r="J28" s="246"/>
      <c r="K28" s="148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6"/>
      <c r="DV28" s="146"/>
      <c r="DW28" s="146"/>
      <c r="DX28" s="146"/>
      <c r="DY28" s="146"/>
      <c r="DZ28" s="146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6"/>
      <c r="ET28" s="146"/>
      <c r="EU28" s="146"/>
      <c r="EV28" s="146"/>
      <c r="EW28" s="146"/>
      <c r="EX28" s="146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6"/>
      <c r="FJ28" s="146"/>
      <c r="FK28" s="146"/>
      <c r="FL28" s="146"/>
      <c r="FM28" s="146"/>
      <c r="FN28" s="146"/>
      <c r="FO28" s="146"/>
      <c r="FP28" s="146"/>
      <c r="FQ28" s="146"/>
      <c r="FR28" s="146"/>
      <c r="FS28" s="146"/>
      <c r="FT28" s="146"/>
      <c r="FU28" s="146"/>
      <c r="FV28" s="146"/>
      <c r="FW28" s="146"/>
      <c r="FX28" s="146"/>
      <c r="FY28" s="146"/>
      <c r="FZ28" s="146"/>
      <c r="GA28" s="146"/>
      <c r="GB28" s="146"/>
      <c r="GC28" s="146"/>
      <c r="GD28" s="146"/>
      <c r="GE28" s="146"/>
      <c r="GF28" s="146"/>
      <c r="GG28" s="146"/>
      <c r="GH28" s="146"/>
      <c r="GI28" s="146"/>
      <c r="GJ28" s="146"/>
      <c r="GK28" s="146"/>
      <c r="GL28" s="146"/>
      <c r="GM28" s="146"/>
      <c r="GN28" s="146"/>
      <c r="GO28" s="146"/>
      <c r="GP28" s="146"/>
      <c r="GQ28" s="146"/>
      <c r="GR28" s="146"/>
      <c r="GS28" s="146"/>
      <c r="GT28" s="146"/>
      <c r="GU28" s="146"/>
      <c r="GV28" s="146"/>
      <c r="GW28" s="146"/>
      <c r="GX28" s="146"/>
      <c r="GY28" s="146"/>
      <c r="GZ28" s="146"/>
      <c r="HA28" s="146"/>
      <c r="HB28" s="146"/>
      <c r="HC28" s="146"/>
      <c r="HD28" s="146"/>
      <c r="HE28" s="146"/>
      <c r="HF28" s="146"/>
      <c r="HG28" s="146"/>
      <c r="HH28" s="146"/>
      <c r="HI28" s="146"/>
      <c r="HJ28" s="146"/>
      <c r="HK28" s="146"/>
      <c r="HL28" s="146"/>
      <c r="HM28" s="146"/>
      <c r="HN28" s="146"/>
      <c r="HO28" s="146"/>
      <c r="HP28" s="146"/>
      <c r="HQ28" s="146"/>
      <c r="HR28" s="146"/>
      <c r="HS28" s="146"/>
      <c r="HT28" s="146"/>
      <c r="HU28" s="146"/>
      <c r="HV28" s="146"/>
      <c r="HW28" s="146"/>
      <c r="HX28" s="146"/>
      <c r="HY28" s="146"/>
      <c r="HZ28" s="146"/>
      <c r="IA28" s="146"/>
      <c r="IB28" s="146"/>
      <c r="IC28" s="146"/>
      <c r="ID28" s="146"/>
      <c r="IE28" s="146"/>
      <c r="IF28" s="146"/>
      <c r="IG28" s="146"/>
      <c r="IH28" s="146"/>
      <c r="II28" s="146"/>
      <c r="IJ28" s="146"/>
      <c r="IK28" s="146"/>
      <c r="IL28" s="146"/>
      <c r="IM28" s="146"/>
      <c r="IN28" s="146"/>
      <c r="IO28" s="146"/>
      <c r="IP28" s="146"/>
      <c r="IQ28" s="146"/>
      <c r="IR28" s="146"/>
      <c r="IS28" s="146"/>
      <c r="IT28" s="146"/>
      <c r="IU28" s="146"/>
      <c r="IV28" s="146"/>
      <c r="IW28" s="146"/>
      <c r="IX28" s="146"/>
      <c r="IY28" s="146"/>
      <c r="IZ28" s="146"/>
      <c r="JA28" s="146"/>
      <c r="JB28" s="146"/>
      <c r="JC28" s="146"/>
      <c r="JD28" s="146"/>
      <c r="JE28" s="146"/>
      <c r="JF28" s="146"/>
      <c r="JG28" s="146"/>
      <c r="JH28" s="146"/>
      <c r="JI28" s="146"/>
      <c r="JJ28" s="146"/>
      <c r="JK28" s="146"/>
      <c r="JL28" s="146"/>
      <c r="JM28" s="146"/>
      <c r="JN28" s="146"/>
      <c r="JO28" s="146"/>
      <c r="JP28" s="146"/>
      <c r="JQ28" s="146"/>
      <c r="JR28" s="146"/>
      <c r="JS28" s="146"/>
      <c r="JT28" s="146"/>
      <c r="JU28" s="146"/>
      <c r="JV28" s="146"/>
      <c r="JW28" s="146"/>
      <c r="JX28" s="146"/>
      <c r="JY28" s="146"/>
      <c r="JZ28" s="146"/>
      <c r="KA28" s="146"/>
      <c r="KB28" s="146"/>
      <c r="KC28" s="146"/>
      <c r="KD28" s="146"/>
      <c r="KE28" s="146"/>
      <c r="KF28" s="146"/>
      <c r="KG28" s="146"/>
      <c r="KH28" s="146"/>
      <c r="KI28" s="146"/>
      <c r="KJ28" s="146"/>
      <c r="KK28" s="146"/>
      <c r="KL28" s="146"/>
      <c r="KM28" s="146"/>
      <c r="KN28" s="146"/>
      <c r="KO28" s="146"/>
      <c r="KP28" s="146"/>
      <c r="KQ28" s="146"/>
      <c r="KR28" s="146"/>
      <c r="KS28" s="146"/>
      <c r="KT28" s="146"/>
      <c r="KU28" s="146"/>
      <c r="KV28" s="146"/>
      <c r="KW28" s="146"/>
      <c r="KX28" s="146"/>
      <c r="KY28" s="146"/>
      <c r="KZ28" s="146"/>
      <c r="LA28" s="146"/>
      <c r="LB28" s="146"/>
      <c r="LC28" s="146"/>
      <c r="LD28" s="146"/>
      <c r="LE28" s="146"/>
      <c r="LF28" s="146"/>
      <c r="LG28" s="146"/>
      <c r="LH28" s="146"/>
      <c r="LI28" s="146"/>
      <c r="LJ28" s="146"/>
      <c r="LK28" s="146"/>
      <c r="LL28" s="146"/>
      <c r="LM28" s="146"/>
      <c r="LN28" s="146"/>
      <c r="LO28" s="146"/>
      <c r="LP28" s="146"/>
      <c r="LQ28" s="146"/>
      <c r="LR28" s="146"/>
      <c r="LS28" s="146"/>
      <c r="LT28" s="146"/>
      <c r="LU28" s="146"/>
      <c r="LV28" s="146"/>
      <c r="LW28" s="146"/>
      <c r="LX28" s="146"/>
      <c r="LY28" s="146"/>
      <c r="LZ28" s="146"/>
      <c r="MA28" s="146"/>
      <c r="MB28" s="146"/>
      <c r="MC28" s="146"/>
      <c r="MD28" s="146"/>
      <c r="ME28" s="146"/>
      <c r="MF28" s="146"/>
      <c r="MG28" s="146"/>
      <c r="MH28" s="146"/>
      <c r="MI28" s="146"/>
      <c r="MJ28" s="146"/>
      <c r="MK28" s="146"/>
      <c r="ML28" s="146"/>
      <c r="MM28" s="146"/>
      <c r="MN28" s="146"/>
      <c r="MO28" s="146"/>
      <c r="MP28" s="146"/>
      <c r="MQ28" s="146"/>
      <c r="MR28" s="146"/>
      <c r="MS28" s="146"/>
      <c r="MT28" s="146"/>
      <c r="MU28" s="146"/>
      <c r="MV28" s="146"/>
      <c r="MW28" s="146"/>
      <c r="MX28" s="146"/>
      <c r="MY28" s="146"/>
      <c r="MZ28" s="146"/>
      <c r="NA28" s="146"/>
      <c r="NB28" s="146"/>
      <c r="NC28" s="146"/>
      <c r="ND28" s="146"/>
      <c r="NE28" s="146"/>
      <c r="NF28" s="146"/>
      <c r="NG28" s="146"/>
      <c r="NH28" s="146"/>
      <c r="NI28" s="146"/>
      <c r="NJ28" s="146"/>
      <c r="NK28" s="146"/>
      <c r="NL28" s="146"/>
      <c r="NM28" s="146"/>
      <c r="NN28" s="146"/>
      <c r="NO28" s="146"/>
      <c r="NP28" s="146"/>
      <c r="NQ28" s="146"/>
      <c r="NR28" s="146"/>
      <c r="NS28" s="146"/>
      <c r="NT28" s="146"/>
      <c r="NU28" s="146"/>
      <c r="NV28" s="146"/>
      <c r="NW28" s="146"/>
      <c r="NX28" s="146"/>
      <c r="NY28" s="146"/>
      <c r="NZ28" s="146"/>
      <c r="OA28" s="146"/>
      <c r="OB28" s="146"/>
      <c r="OC28" s="146"/>
      <c r="OD28" s="146"/>
      <c r="OE28" s="146"/>
      <c r="OF28" s="146"/>
      <c r="OG28" s="146"/>
      <c r="OH28" s="146"/>
      <c r="OI28" s="146"/>
      <c r="OJ28" s="146"/>
      <c r="OK28" s="146"/>
      <c r="OL28" s="146"/>
      <c r="OM28" s="146"/>
      <c r="ON28" s="146"/>
      <c r="OO28" s="146"/>
      <c r="OP28" s="146"/>
      <c r="OQ28" s="146"/>
      <c r="OR28" s="146"/>
      <c r="OS28" s="146"/>
      <c r="OT28" s="146"/>
      <c r="OU28" s="146"/>
      <c r="OV28" s="146"/>
      <c r="OW28" s="146"/>
      <c r="OX28" s="146"/>
      <c r="OY28" s="146"/>
      <c r="OZ28" s="146"/>
      <c r="PA28" s="146"/>
      <c r="PB28" s="146"/>
      <c r="PC28" s="146"/>
      <c r="PD28" s="146"/>
      <c r="PE28" s="146"/>
      <c r="PF28" s="146"/>
      <c r="PG28" s="146"/>
      <c r="PH28" s="146"/>
      <c r="PI28" s="146"/>
      <c r="PJ28" s="146"/>
      <c r="PK28" s="146"/>
      <c r="PL28" s="146"/>
      <c r="PM28" s="146"/>
      <c r="PN28" s="146"/>
      <c r="PO28" s="146"/>
      <c r="PP28" s="146"/>
      <c r="PQ28" s="146"/>
      <c r="PR28" s="146"/>
      <c r="PS28" s="146"/>
      <c r="PT28" s="146"/>
      <c r="PU28" s="146"/>
      <c r="PV28" s="146"/>
      <c r="PW28" s="146"/>
      <c r="PX28" s="146"/>
      <c r="PY28" s="146"/>
      <c r="PZ28" s="146"/>
      <c r="QA28" s="146"/>
      <c r="QB28" s="146"/>
      <c r="QC28" s="146"/>
      <c r="QD28" s="146"/>
      <c r="QE28" s="146"/>
      <c r="QF28" s="146"/>
      <c r="QG28" s="146"/>
      <c r="QH28" s="146"/>
      <c r="QI28" s="146"/>
      <c r="QJ28" s="146"/>
      <c r="QK28" s="146"/>
      <c r="QL28" s="146"/>
      <c r="QM28" s="146"/>
      <c r="QN28" s="146"/>
      <c r="QO28" s="146"/>
      <c r="QP28" s="146"/>
      <c r="QQ28" s="146"/>
      <c r="QR28" s="146"/>
      <c r="QS28" s="146"/>
      <c r="QT28" s="146"/>
      <c r="QU28" s="146"/>
      <c r="QV28" s="146"/>
      <c r="QW28" s="146"/>
      <c r="QX28" s="146"/>
      <c r="QY28" s="146"/>
      <c r="QZ28" s="146"/>
      <c r="RA28" s="146"/>
      <c r="RB28" s="146"/>
      <c r="RC28" s="146"/>
      <c r="RD28" s="146"/>
      <c r="RE28" s="146"/>
      <c r="RF28" s="146"/>
      <c r="RG28" s="146"/>
      <c r="RH28" s="146"/>
      <c r="RI28" s="146"/>
      <c r="RJ28" s="146"/>
      <c r="RK28" s="146"/>
      <c r="RL28" s="146"/>
      <c r="RM28" s="146"/>
      <c r="RN28" s="146"/>
      <c r="RO28" s="146"/>
      <c r="RP28" s="146"/>
      <c r="RQ28" s="146"/>
      <c r="RR28" s="146"/>
      <c r="RS28" s="146"/>
      <c r="RT28" s="146"/>
      <c r="RU28" s="146"/>
      <c r="RV28" s="146"/>
      <c r="RW28" s="146"/>
      <c r="RX28" s="146"/>
      <c r="RY28" s="146"/>
      <c r="RZ28" s="146"/>
      <c r="SA28" s="146"/>
      <c r="SB28" s="146"/>
      <c r="SC28" s="146"/>
      <c r="SD28" s="146"/>
      <c r="SE28" s="146"/>
      <c r="SF28" s="146"/>
      <c r="SG28" s="146"/>
      <c r="SH28" s="146"/>
      <c r="SI28" s="146"/>
      <c r="SJ28" s="146"/>
      <c r="SK28" s="146"/>
      <c r="SL28" s="146"/>
      <c r="SM28" s="146"/>
      <c r="SN28" s="146"/>
      <c r="SO28" s="146"/>
      <c r="SP28" s="146"/>
      <c r="SQ28" s="146"/>
      <c r="SR28" s="146"/>
      <c r="SS28" s="146"/>
      <c r="ST28" s="146"/>
      <c r="SU28" s="146"/>
      <c r="SV28" s="146"/>
      <c r="SW28" s="146"/>
      <c r="SX28" s="146"/>
      <c r="SY28" s="146"/>
      <c r="SZ28" s="146"/>
      <c r="TA28" s="146"/>
      <c r="TB28" s="146"/>
      <c r="TC28" s="146"/>
      <c r="TD28" s="146"/>
      <c r="TE28" s="146"/>
      <c r="TF28" s="146"/>
      <c r="TG28" s="146"/>
      <c r="TH28" s="146"/>
      <c r="TI28" s="146"/>
      <c r="TJ28" s="146"/>
      <c r="TK28" s="146"/>
      <c r="TL28" s="146"/>
      <c r="TM28" s="146"/>
      <c r="TN28" s="146"/>
      <c r="TO28" s="146"/>
      <c r="TP28" s="146"/>
      <c r="TQ28" s="146"/>
      <c r="TR28" s="146"/>
      <c r="TS28" s="146"/>
      <c r="TT28" s="146"/>
      <c r="TU28" s="146"/>
      <c r="TV28" s="146"/>
      <c r="TW28" s="146"/>
      <c r="TX28" s="146"/>
      <c r="TY28" s="146"/>
      <c r="TZ28" s="146"/>
      <c r="UA28" s="146"/>
      <c r="UB28" s="146"/>
      <c r="UC28" s="146"/>
      <c r="UD28" s="146"/>
      <c r="UE28" s="146"/>
      <c r="UF28" s="146"/>
      <c r="UG28" s="146"/>
      <c r="UH28" s="146"/>
      <c r="UI28" s="146"/>
      <c r="UJ28" s="146"/>
      <c r="UK28" s="146"/>
      <c r="UL28" s="146"/>
      <c r="UM28" s="146"/>
      <c r="UN28" s="146"/>
      <c r="UO28" s="146"/>
      <c r="UP28" s="146"/>
      <c r="UQ28" s="146"/>
      <c r="UR28" s="146"/>
      <c r="US28" s="146"/>
      <c r="UT28" s="146"/>
      <c r="UU28" s="146"/>
      <c r="UV28" s="146"/>
      <c r="UW28" s="146"/>
      <c r="UX28" s="146"/>
      <c r="UY28" s="146"/>
      <c r="UZ28" s="146"/>
      <c r="VA28" s="146"/>
      <c r="VB28" s="146"/>
      <c r="VC28" s="146"/>
      <c r="VD28" s="146"/>
      <c r="VE28" s="146"/>
      <c r="VF28" s="146"/>
      <c r="VG28" s="146"/>
      <c r="VH28" s="146"/>
      <c r="VI28" s="146"/>
      <c r="VJ28" s="146"/>
      <c r="VK28" s="146"/>
      <c r="VL28" s="146"/>
      <c r="VM28" s="146"/>
      <c r="VN28" s="146"/>
      <c r="VO28" s="146"/>
      <c r="VP28" s="146"/>
      <c r="VQ28" s="146"/>
      <c r="VR28" s="146"/>
      <c r="VS28" s="146"/>
      <c r="VT28" s="146"/>
      <c r="VU28" s="146"/>
      <c r="VV28" s="146"/>
      <c r="VW28" s="146"/>
      <c r="VX28" s="146"/>
      <c r="VY28" s="146"/>
      <c r="VZ28" s="146"/>
      <c r="WA28" s="146"/>
      <c r="WB28" s="146"/>
      <c r="WC28" s="146"/>
      <c r="WD28" s="146"/>
      <c r="WE28" s="146"/>
      <c r="WF28" s="146"/>
      <c r="WG28" s="146"/>
      <c r="WH28" s="146"/>
      <c r="WI28" s="146"/>
      <c r="WJ28" s="146"/>
      <c r="WK28" s="146"/>
      <c r="WL28" s="146"/>
      <c r="WM28" s="146"/>
      <c r="WN28" s="146"/>
      <c r="WO28" s="146"/>
      <c r="WP28" s="146"/>
      <c r="WQ28" s="146"/>
      <c r="WR28" s="146"/>
      <c r="WS28" s="146"/>
      <c r="WT28" s="146"/>
      <c r="WU28" s="146"/>
      <c r="WV28" s="146"/>
      <c r="WW28" s="146"/>
      <c r="WX28" s="146"/>
      <c r="WY28" s="146"/>
      <c r="WZ28" s="146"/>
      <c r="XA28" s="146"/>
      <c r="XB28" s="146"/>
      <c r="XC28" s="146"/>
      <c r="XD28" s="146"/>
      <c r="XE28" s="146"/>
      <c r="XF28" s="146"/>
      <c r="XG28" s="146"/>
      <c r="XH28" s="146"/>
      <c r="XI28" s="146"/>
      <c r="XJ28" s="146"/>
      <c r="XK28" s="146"/>
      <c r="XL28" s="146"/>
      <c r="XM28" s="146"/>
      <c r="XN28" s="146"/>
      <c r="XO28" s="146"/>
      <c r="XP28" s="146"/>
      <c r="XQ28" s="146"/>
      <c r="XR28" s="146"/>
      <c r="XS28" s="146"/>
      <c r="XT28" s="146"/>
      <c r="XU28" s="146"/>
      <c r="XV28" s="146"/>
      <c r="XW28" s="146"/>
      <c r="XX28" s="146"/>
      <c r="XY28" s="146"/>
      <c r="XZ28" s="146"/>
      <c r="YA28" s="146"/>
      <c r="YB28" s="146"/>
      <c r="YC28" s="146"/>
      <c r="YD28" s="146"/>
      <c r="YE28" s="146"/>
      <c r="YF28" s="146"/>
      <c r="YG28" s="146"/>
      <c r="YH28" s="146"/>
      <c r="YI28" s="146"/>
      <c r="YJ28" s="146"/>
      <c r="YK28" s="146"/>
      <c r="YL28" s="146"/>
      <c r="YM28" s="146"/>
      <c r="YN28" s="146"/>
      <c r="YO28" s="146"/>
      <c r="YP28" s="146"/>
      <c r="YQ28" s="146"/>
      <c r="YR28" s="146"/>
      <c r="YS28" s="146"/>
      <c r="YT28" s="146"/>
      <c r="YU28" s="146"/>
      <c r="YV28" s="146"/>
      <c r="YW28" s="146"/>
      <c r="YX28" s="146"/>
      <c r="YY28" s="146"/>
      <c r="YZ28" s="146"/>
      <c r="ZA28" s="146"/>
      <c r="ZB28" s="146"/>
      <c r="ZC28" s="146"/>
      <c r="ZD28" s="146"/>
      <c r="ZE28" s="146"/>
      <c r="ZF28" s="146"/>
      <c r="ZG28" s="146"/>
      <c r="ZH28" s="146"/>
      <c r="ZI28" s="146"/>
      <c r="ZJ28" s="146"/>
      <c r="ZK28" s="146"/>
      <c r="ZL28" s="146"/>
      <c r="ZM28" s="146"/>
      <c r="ZN28" s="146"/>
      <c r="ZO28" s="146"/>
      <c r="ZP28" s="146"/>
      <c r="ZQ28" s="146"/>
      <c r="ZR28" s="146"/>
      <c r="ZS28" s="146"/>
      <c r="ZT28" s="146"/>
      <c r="ZU28" s="146"/>
      <c r="ZV28" s="146"/>
      <c r="ZW28" s="146"/>
      <c r="ZX28" s="146"/>
      <c r="ZY28" s="146"/>
      <c r="ZZ28" s="146"/>
      <c r="AAA28" s="146"/>
      <c r="AAB28" s="146"/>
      <c r="AAC28" s="146"/>
      <c r="AAD28" s="146"/>
      <c r="AAE28" s="146"/>
      <c r="AAF28" s="146"/>
      <c r="AAG28" s="146"/>
      <c r="AAH28" s="146"/>
      <c r="AAI28" s="146"/>
      <c r="AAJ28" s="146"/>
      <c r="AAK28" s="146"/>
      <c r="AAL28" s="146"/>
      <c r="AAM28" s="146"/>
      <c r="AAN28" s="146"/>
      <c r="AAO28" s="146"/>
      <c r="AAP28" s="146"/>
      <c r="AAQ28" s="146"/>
      <c r="AAR28" s="146"/>
      <c r="AAS28" s="146"/>
      <c r="AAT28" s="146"/>
      <c r="AAU28" s="146"/>
      <c r="AAV28" s="146"/>
      <c r="AAW28" s="146"/>
      <c r="AAX28" s="146"/>
      <c r="AAY28" s="146"/>
      <c r="AAZ28" s="146"/>
      <c r="ABA28" s="146"/>
      <c r="ABB28" s="146"/>
      <c r="ABC28" s="146"/>
      <c r="ABD28" s="146"/>
    </row>
    <row r="29" spans="1:732" s="147" customFormat="1" ht="15.75" thickBot="1" x14ac:dyDescent="0.3">
      <c r="A29" s="161"/>
      <c r="B29" s="192" t="s">
        <v>21</v>
      </c>
      <c r="C29" s="162" t="str">
        <f>A25</f>
        <v>1.3</v>
      </c>
      <c r="D29" s="163"/>
      <c r="E29" s="162"/>
      <c r="F29" s="163"/>
      <c r="G29" s="174">
        <f>SUM(F26:F28)</f>
        <v>1438.3461199999999</v>
      </c>
      <c r="H29" s="149"/>
      <c r="I29" s="245"/>
      <c r="J29" s="246"/>
      <c r="K29" s="14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6"/>
      <c r="DS29" s="146"/>
      <c r="DT29" s="146"/>
      <c r="DU29" s="146"/>
      <c r="DV29" s="146"/>
      <c r="DW29" s="146"/>
      <c r="DX29" s="146"/>
      <c r="DY29" s="146"/>
      <c r="DZ29" s="146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6"/>
      <c r="ET29" s="146"/>
      <c r="EU29" s="146"/>
      <c r="EV29" s="146"/>
      <c r="EW29" s="146"/>
      <c r="EX29" s="146"/>
      <c r="EY29" s="146"/>
      <c r="EZ29" s="146"/>
      <c r="FA29" s="146"/>
      <c r="FB29" s="146"/>
      <c r="FC29" s="146"/>
      <c r="FD29" s="146"/>
      <c r="FE29" s="146"/>
      <c r="FF29" s="146"/>
      <c r="FG29" s="146"/>
      <c r="FH29" s="146"/>
      <c r="FI29" s="146"/>
      <c r="FJ29" s="146"/>
      <c r="FK29" s="146"/>
      <c r="FL29" s="146"/>
      <c r="FM29" s="146"/>
      <c r="FN29" s="146"/>
      <c r="FO29" s="146"/>
      <c r="FP29" s="146"/>
      <c r="FQ29" s="146"/>
      <c r="FR29" s="146"/>
      <c r="FS29" s="146"/>
      <c r="FT29" s="146"/>
      <c r="FU29" s="146"/>
      <c r="FV29" s="146"/>
      <c r="FW29" s="146"/>
      <c r="FX29" s="146"/>
      <c r="FY29" s="146"/>
      <c r="FZ29" s="146"/>
      <c r="GA29" s="146"/>
      <c r="GB29" s="146"/>
      <c r="GC29" s="146"/>
      <c r="GD29" s="146"/>
      <c r="GE29" s="146"/>
      <c r="GF29" s="146"/>
      <c r="GG29" s="146"/>
      <c r="GH29" s="146"/>
      <c r="GI29" s="146"/>
      <c r="GJ29" s="146"/>
      <c r="GK29" s="146"/>
      <c r="GL29" s="146"/>
      <c r="GM29" s="146"/>
      <c r="GN29" s="146"/>
      <c r="GO29" s="146"/>
      <c r="GP29" s="146"/>
      <c r="GQ29" s="146"/>
      <c r="GR29" s="146"/>
      <c r="GS29" s="146"/>
      <c r="GT29" s="146"/>
      <c r="GU29" s="146"/>
      <c r="GV29" s="146"/>
      <c r="GW29" s="146"/>
      <c r="GX29" s="146"/>
      <c r="GY29" s="146"/>
      <c r="GZ29" s="146"/>
      <c r="HA29" s="146"/>
      <c r="HB29" s="146"/>
      <c r="HC29" s="146"/>
      <c r="HD29" s="146"/>
      <c r="HE29" s="146"/>
      <c r="HF29" s="146"/>
      <c r="HG29" s="146"/>
      <c r="HH29" s="146"/>
      <c r="HI29" s="146"/>
      <c r="HJ29" s="146"/>
      <c r="HK29" s="146"/>
      <c r="HL29" s="146"/>
      <c r="HM29" s="146"/>
      <c r="HN29" s="146"/>
      <c r="HO29" s="146"/>
      <c r="HP29" s="146"/>
      <c r="HQ29" s="146"/>
      <c r="HR29" s="146"/>
      <c r="HS29" s="146"/>
      <c r="HT29" s="146"/>
      <c r="HU29" s="146"/>
      <c r="HV29" s="146"/>
      <c r="HW29" s="146"/>
      <c r="HX29" s="146"/>
      <c r="HY29" s="146"/>
      <c r="HZ29" s="146"/>
      <c r="IA29" s="146"/>
      <c r="IB29" s="146"/>
      <c r="IC29" s="146"/>
      <c r="ID29" s="146"/>
      <c r="IE29" s="146"/>
      <c r="IF29" s="146"/>
      <c r="IG29" s="146"/>
      <c r="IH29" s="146"/>
      <c r="II29" s="146"/>
      <c r="IJ29" s="146"/>
      <c r="IK29" s="146"/>
      <c r="IL29" s="146"/>
      <c r="IM29" s="146"/>
      <c r="IN29" s="146"/>
      <c r="IO29" s="146"/>
      <c r="IP29" s="146"/>
      <c r="IQ29" s="146"/>
      <c r="IR29" s="146"/>
      <c r="IS29" s="146"/>
      <c r="IT29" s="146"/>
      <c r="IU29" s="146"/>
      <c r="IV29" s="146"/>
      <c r="IW29" s="146"/>
      <c r="IX29" s="146"/>
      <c r="IY29" s="146"/>
      <c r="IZ29" s="146"/>
      <c r="JA29" s="146"/>
      <c r="JB29" s="146"/>
      <c r="JC29" s="146"/>
      <c r="JD29" s="146"/>
      <c r="JE29" s="146"/>
      <c r="JF29" s="146"/>
      <c r="JG29" s="146"/>
      <c r="JH29" s="146"/>
      <c r="JI29" s="146"/>
      <c r="JJ29" s="146"/>
      <c r="JK29" s="146"/>
      <c r="JL29" s="146"/>
      <c r="JM29" s="146"/>
      <c r="JN29" s="146"/>
      <c r="JO29" s="146"/>
      <c r="JP29" s="146"/>
      <c r="JQ29" s="146"/>
      <c r="JR29" s="146"/>
      <c r="JS29" s="146"/>
      <c r="JT29" s="146"/>
      <c r="JU29" s="146"/>
      <c r="JV29" s="146"/>
      <c r="JW29" s="146"/>
      <c r="JX29" s="146"/>
      <c r="JY29" s="146"/>
      <c r="JZ29" s="146"/>
      <c r="KA29" s="146"/>
      <c r="KB29" s="146"/>
      <c r="KC29" s="146"/>
      <c r="KD29" s="146"/>
      <c r="KE29" s="146"/>
      <c r="KF29" s="146"/>
      <c r="KG29" s="146"/>
      <c r="KH29" s="146"/>
      <c r="KI29" s="146"/>
      <c r="KJ29" s="146"/>
      <c r="KK29" s="146"/>
      <c r="KL29" s="146"/>
      <c r="KM29" s="146"/>
      <c r="KN29" s="146"/>
      <c r="KO29" s="146"/>
      <c r="KP29" s="146"/>
      <c r="KQ29" s="146"/>
      <c r="KR29" s="146"/>
      <c r="KS29" s="146"/>
      <c r="KT29" s="146"/>
      <c r="KU29" s="146"/>
      <c r="KV29" s="146"/>
      <c r="KW29" s="146"/>
      <c r="KX29" s="146"/>
      <c r="KY29" s="146"/>
      <c r="KZ29" s="146"/>
      <c r="LA29" s="146"/>
      <c r="LB29" s="146"/>
      <c r="LC29" s="146"/>
      <c r="LD29" s="146"/>
      <c r="LE29" s="146"/>
      <c r="LF29" s="146"/>
      <c r="LG29" s="146"/>
      <c r="LH29" s="146"/>
      <c r="LI29" s="146"/>
      <c r="LJ29" s="146"/>
      <c r="LK29" s="146"/>
      <c r="LL29" s="146"/>
      <c r="LM29" s="146"/>
      <c r="LN29" s="146"/>
      <c r="LO29" s="146"/>
      <c r="LP29" s="146"/>
      <c r="LQ29" s="146"/>
      <c r="LR29" s="146"/>
      <c r="LS29" s="146"/>
      <c r="LT29" s="146"/>
      <c r="LU29" s="146"/>
      <c r="LV29" s="146"/>
      <c r="LW29" s="146"/>
      <c r="LX29" s="146"/>
      <c r="LY29" s="146"/>
      <c r="LZ29" s="146"/>
      <c r="MA29" s="146"/>
      <c r="MB29" s="146"/>
      <c r="MC29" s="146"/>
      <c r="MD29" s="146"/>
      <c r="ME29" s="146"/>
      <c r="MF29" s="146"/>
      <c r="MG29" s="146"/>
      <c r="MH29" s="146"/>
      <c r="MI29" s="146"/>
      <c r="MJ29" s="146"/>
      <c r="MK29" s="146"/>
      <c r="ML29" s="146"/>
      <c r="MM29" s="146"/>
      <c r="MN29" s="146"/>
      <c r="MO29" s="146"/>
      <c r="MP29" s="146"/>
      <c r="MQ29" s="146"/>
      <c r="MR29" s="146"/>
      <c r="MS29" s="146"/>
      <c r="MT29" s="146"/>
      <c r="MU29" s="146"/>
      <c r="MV29" s="146"/>
      <c r="MW29" s="146"/>
      <c r="MX29" s="146"/>
      <c r="MY29" s="146"/>
      <c r="MZ29" s="146"/>
      <c r="NA29" s="146"/>
      <c r="NB29" s="146"/>
      <c r="NC29" s="146"/>
      <c r="ND29" s="146"/>
      <c r="NE29" s="146"/>
      <c r="NF29" s="146"/>
      <c r="NG29" s="146"/>
      <c r="NH29" s="146"/>
      <c r="NI29" s="146"/>
      <c r="NJ29" s="146"/>
      <c r="NK29" s="146"/>
      <c r="NL29" s="146"/>
      <c r="NM29" s="146"/>
      <c r="NN29" s="146"/>
      <c r="NO29" s="146"/>
      <c r="NP29" s="146"/>
      <c r="NQ29" s="146"/>
      <c r="NR29" s="146"/>
      <c r="NS29" s="146"/>
      <c r="NT29" s="146"/>
      <c r="NU29" s="146"/>
      <c r="NV29" s="146"/>
      <c r="NW29" s="146"/>
      <c r="NX29" s="146"/>
      <c r="NY29" s="146"/>
      <c r="NZ29" s="146"/>
      <c r="OA29" s="146"/>
      <c r="OB29" s="146"/>
      <c r="OC29" s="146"/>
      <c r="OD29" s="146"/>
      <c r="OE29" s="146"/>
      <c r="OF29" s="146"/>
      <c r="OG29" s="146"/>
      <c r="OH29" s="146"/>
      <c r="OI29" s="146"/>
      <c r="OJ29" s="146"/>
      <c r="OK29" s="146"/>
      <c r="OL29" s="146"/>
      <c r="OM29" s="146"/>
      <c r="ON29" s="146"/>
      <c r="OO29" s="146"/>
      <c r="OP29" s="146"/>
      <c r="OQ29" s="146"/>
      <c r="OR29" s="146"/>
      <c r="OS29" s="146"/>
      <c r="OT29" s="146"/>
      <c r="OU29" s="146"/>
      <c r="OV29" s="146"/>
      <c r="OW29" s="146"/>
      <c r="OX29" s="146"/>
      <c r="OY29" s="146"/>
      <c r="OZ29" s="146"/>
      <c r="PA29" s="146"/>
      <c r="PB29" s="146"/>
      <c r="PC29" s="146"/>
      <c r="PD29" s="146"/>
      <c r="PE29" s="146"/>
      <c r="PF29" s="146"/>
      <c r="PG29" s="146"/>
      <c r="PH29" s="146"/>
      <c r="PI29" s="146"/>
      <c r="PJ29" s="146"/>
      <c r="PK29" s="146"/>
      <c r="PL29" s="146"/>
      <c r="PM29" s="146"/>
      <c r="PN29" s="146"/>
      <c r="PO29" s="146"/>
      <c r="PP29" s="146"/>
      <c r="PQ29" s="146"/>
      <c r="PR29" s="146"/>
      <c r="PS29" s="146"/>
      <c r="PT29" s="146"/>
      <c r="PU29" s="146"/>
      <c r="PV29" s="146"/>
      <c r="PW29" s="146"/>
      <c r="PX29" s="146"/>
      <c r="PY29" s="146"/>
      <c r="PZ29" s="146"/>
      <c r="QA29" s="146"/>
      <c r="QB29" s="146"/>
      <c r="QC29" s="146"/>
      <c r="QD29" s="146"/>
      <c r="QE29" s="146"/>
      <c r="QF29" s="146"/>
      <c r="QG29" s="146"/>
      <c r="QH29" s="146"/>
      <c r="QI29" s="146"/>
      <c r="QJ29" s="146"/>
      <c r="QK29" s="146"/>
      <c r="QL29" s="146"/>
      <c r="QM29" s="146"/>
      <c r="QN29" s="146"/>
      <c r="QO29" s="146"/>
      <c r="QP29" s="146"/>
      <c r="QQ29" s="146"/>
      <c r="QR29" s="146"/>
      <c r="QS29" s="146"/>
      <c r="QT29" s="146"/>
      <c r="QU29" s="146"/>
      <c r="QV29" s="146"/>
      <c r="QW29" s="146"/>
      <c r="QX29" s="146"/>
      <c r="QY29" s="146"/>
      <c r="QZ29" s="146"/>
      <c r="RA29" s="146"/>
      <c r="RB29" s="146"/>
      <c r="RC29" s="146"/>
      <c r="RD29" s="146"/>
      <c r="RE29" s="146"/>
      <c r="RF29" s="146"/>
      <c r="RG29" s="146"/>
      <c r="RH29" s="146"/>
      <c r="RI29" s="146"/>
      <c r="RJ29" s="146"/>
      <c r="RK29" s="146"/>
      <c r="RL29" s="146"/>
      <c r="RM29" s="146"/>
      <c r="RN29" s="146"/>
      <c r="RO29" s="146"/>
      <c r="RP29" s="146"/>
      <c r="RQ29" s="146"/>
      <c r="RR29" s="146"/>
      <c r="RS29" s="146"/>
      <c r="RT29" s="146"/>
      <c r="RU29" s="146"/>
      <c r="RV29" s="146"/>
      <c r="RW29" s="146"/>
      <c r="RX29" s="146"/>
      <c r="RY29" s="146"/>
      <c r="RZ29" s="146"/>
      <c r="SA29" s="146"/>
      <c r="SB29" s="146"/>
      <c r="SC29" s="146"/>
      <c r="SD29" s="146"/>
      <c r="SE29" s="146"/>
      <c r="SF29" s="146"/>
      <c r="SG29" s="146"/>
      <c r="SH29" s="146"/>
      <c r="SI29" s="146"/>
      <c r="SJ29" s="146"/>
      <c r="SK29" s="146"/>
      <c r="SL29" s="146"/>
      <c r="SM29" s="146"/>
      <c r="SN29" s="146"/>
      <c r="SO29" s="146"/>
      <c r="SP29" s="146"/>
      <c r="SQ29" s="146"/>
      <c r="SR29" s="146"/>
      <c r="SS29" s="146"/>
      <c r="ST29" s="146"/>
      <c r="SU29" s="146"/>
      <c r="SV29" s="146"/>
      <c r="SW29" s="146"/>
      <c r="SX29" s="146"/>
      <c r="SY29" s="146"/>
      <c r="SZ29" s="146"/>
      <c r="TA29" s="146"/>
      <c r="TB29" s="146"/>
      <c r="TC29" s="146"/>
      <c r="TD29" s="146"/>
      <c r="TE29" s="146"/>
      <c r="TF29" s="146"/>
      <c r="TG29" s="146"/>
      <c r="TH29" s="146"/>
      <c r="TI29" s="146"/>
      <c r="TJ29" s="146"/>
      <c r="TK29" s="146"/>
      <c r="TL29" s="146"/>
      <c r="TM29" s="146"/>
      <c r="TN29" s="146"/>
      <c r="TO29" s="146"/>
      <c r="TP29" s="146"/>
      <c r="TQ29" s="146"/>
      <c r="TR29" s="146"/>
      <c r="TS29" s="146"/>
      <c r="TT29" s="146"/>
      <c r="TU29" s="146"/>
      <c r="TV29" s="146"/>
      <c r="TW29" s="146"/>
      <c r="TX29" s="146"/>
      <c r="TY29" s="146"/>
      <c r="TZ29" s="146"/>
      <c r="UA29" s="146"/>
      <c r="UB29" s="146"/>
      <c r="UC29" s="146"/>
      <c r="UD29" s="146"/>
      <c r="UE29" s="146"/>
      <c r="UF29" s="146"/>
      <c r="UG29" s="146"/>
      <c r="UH29" s="146"/>
      <c r="UI29" s="146"/>
      <c r="UJ29" s="146"/>
      <c r="UK29" s="146"/>
      <c r="UL29" s="146"/>
      <c r="UM29" s="146"/>
      <c r="UN29" s="146"/>
      <c r="UO29" s="146"/>
      <c r="UP29" s="146"/>
      <c r="UQ29" s="146"/>
      <c r="UR29" s="146"/>
      <c r="US29" s="146"/>
      <c r="UT29" s="146"/>
      <c r="UU29" s="146"/>
      <c r="UV29" s="146"/>
      <c r="UW29" s="146"/>
      <c r="UX29" s="146"/>
      <c r="UY29" s="146"/>
      <c r="UZ29" s="146"/>
      <c r="VA29" s="146"/>
      <c r="VB29" s="146"/>
      <c r="VC29" s="146"/>
      <c r="VD29" s="146"/>
      <c r="VE29" s="146"/>
      <c r="VF29" s="146"/>
      <c r="VG29" s="146"/>
      <c r="VH29" s="146"/>
      <c r="VI29" s="146"/>
      <c r="VJ29" s="146"/>
      <c r="VK29" s="146"/>
      <c r="VL29" s="146"/>
      <c r="VM29" s="146"/>
      <c r="VN29" s="146"/>
      <c r="VO29" s="146"/>
      <c r="VP29" s="146"/>
      <c r="VQ29" s="146"/>
      <c r="VR29" s="146"/>
      <c r="VS29" s="146"/>
      <c r="VT29" s="146"/>
      <c r="VU29" s="146"/>
      <c r="VV29" s="146"/>
      <c r="VW29" s="146"/>
      <c r="VX29" s="146"/>
      <c r="VY29" s="146"/>
      <c r="VZ29" s="146"/>
      <c r="WA29" s="146"/>
      <c r="WB29" s="146"/>
      <c r="WC29" s="146"/>
      <c r="WD29" s="146"/>
      <c r="WE29" s="146"/>
      <c r="WF29" s="146"/>
      <c r="WG29" s="146"/>
      <c r="WH29" s="146"/>
      <c r="WI29" s="146"/>
      <c r="WJ29" s="146"/>
      <c r="WK29" s="146"/>
      <c r="WL29" s="146"/>
      <c r="WM29" s="146"/>
      <c r="WN29" s="146"/>
      <c r="WO29" s="146"/>
      <c r="WP29" s="146"/>
      <c r="WQ29" s="146"/>
      <c r="WR29" s="146"/>
      <c r="WS29" s="146"/>
      <c r="WT29" s="146"/>
      <c r="WU29" s="146"/>
      <c r="WV29" s="146"/>
      <c r="WW29" s="146"/>
      <c r="WX29" s="146"/>
      <c r="WY29" s="146"/>
      <c r="WZ29" s="146"/>
      <c r="XA29" s="146"/>
      <c r="XB29" s="146"/>
      <c r="XC29" s="146"/>
      <c r="XD29" s="146"/>
      <c r="XE29" s="146"/>
      <c r="XF29" s="146"/>
      <c r="XG29" s="146"/>
      <c r="XH29" s="146"/>
      <c r="XI29" s="146"/>
      <c r="XJ29" s="146"/>
      <c r="XK29" s="146"/>
      <c r="XL29" s="146"/>
      <c r="XM29" s="146"/>
      <c r="XN29" s="146"/>
      <c r="XO29" s="146"/>
      <c r="XP29" s="146"/>
      <c r="XQ29" s="146"/>
      <c r="XR29" s="146"/>
      <c r="XS29" s="146"/>
      <c r="XT29" s="146"/>
      <c r="XU29" s="146"/>
      <c r="XV29" s="146"/>
      <c r="XW29" s="146"/>
      <c r="XX29" s="146"/>
      <c r="XY29" s="146"/>
      <c r="XZ29" s="146"/>
      <c r="YA29" s="146"/>
      <c r="YB29" s="146"/>
      <c r="YC29" s="146"/>
      <c r="YD29" s="146"/>
      <c r="YE29" s="146"/>
      <c r="YF29" s="146"/>
      <c r="YG29" s="146"/>
      <c r="YH29" s="146"/>
      <c r="YI29" s="146"/>
      <c r="YJ29" s="146"/>
      <c r="YK29" s="146"/>
      <c r="YL29" s="146"/>
      <c r="YM29" s="146"/>
      <c r="YN29" s="146"/>
      <c r="YO29" s="146"/>
      <c r="YP29" s="146"/>
      <c r="YQ29" s="146"/>
      <c r="YR29" s="146"/>
      <c r="YS29" s="146"/>
      <c r="YT29" s="146"/>
      <c r="YU29" s="146"/>
      <c r="YV29" s="146"/>
      <c r="YW29" s="146"/>
      <c r="YX29" s="146"/>
      <c r="YY29" s="146"/>
      <c r="YZ29" s="146"/>
      <c r="ZA29" s="146"/>
      <c r="ZB29" s="146"/>
      <c r="ZC29" s="146"/>
      <c r="ZD29" s="146"/>
      <c r="ZE29" s="146"/>
      <c r="ZF29" s="146"/>
      <c r="ZG29" s="146"/>
      <c r="ZH29" s="146"/>
      <c r="ZI29" s="146"/>
      <c r="ZJ29" s="146"/>
      <c r="ZK29" s="146"/>
      <c r="ZL29" s="146"/>
      <c r="ZM29" s="146"/>
      <c r="ZN29" s="146"/>
      <c r="ZO29" s="146"/>
      <c r="ZP29" s="146"/>
      <c r="ZQ29" s="146"/>
      <c r="ZR29" s="146"/>
      <c r="ZS29" s="146"/>
      <c r="ZT29" s="146"/>
      <c r="ZU29" s="146"/>
      <c r="ZV29" s="146"/>
      <c r="ZW29" s="146"/>
      <c r="ZX29" s="146"/>
      <c r="ZY29" s="146"/>
      <c r="ZZ29" s="146"/>
      <c r="AAA29" s="146"/>
      <c r="AAB29" s="146"/>
      <c r="AAC29" s="146"/>
      <c r="AAD29" s="146"/>
      <c r="AAE29" s="146"/>
      <c r="AAF29" s="146"/>
      <c r="AAG29" s="146"/>
      <c r="AAH29" s="146"/>
      <c r="AAI29" s="146"/>
      <c r="AAJ29" s="146"/>
      <c r="AAK29" s="146"/>
      <c r="AAL29" s="146"/>
      <c r="AAM29" s="146"/>
      <c r="AAN29" s="146"/>
      <c r="AAO29" s="146"/>
      <c r="AAP29" s="146"/>
      <c r="AAQ29" s="146"/>
      <c r="AAR29" s="146"/>
      <c r="AAS29" s="146"/>
      <c r="AAT29" s="146"/>
      <c r="AAU29" s="146"/>
      <c r="AAV29" s="146"/>
      <c r="AAW29" s="146"/>
      <c r="AAX29" s="146"/>
      <c r="AAY29" s="146"/>
      <c r="AAZ29" s="146"/>
      <c r="ABA29" s="146"/>
      <c r="ABB29" s="146"/>
      <c r="ABC29" s="146"/>
      <c r="ABD29" s="146"/>
    </row>
    <row r="30" spans="1:732" s="11" customFormat="1" ht="15.75" thickBot="1" x14ac:dyDescent="0.3">
      <c r="A30" s="175"/>
      <c r="B30" s="176"/>
      <c r="C30" s="176"/>
      <c r="D30" s="176"/>
      <c r="E30" s="176"/>
      <c r="F30" s="176"/>
      <c r="G30" s="177"/>
      <c r="H30" s="7"/>
      <c r="I30" s="245"/>
      <c r="J30" s="246"/>
      <c r="K30" s="148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</row>
    <row r="31" spans="1:732" s="11" customFormat="1" ht="15.75" thickBot="1" x14ac:dyDescent="0.3">
      <c r="A31" s="212" t="s">
        <v>65</v>
      </c>
      <c r="B31" s="191" t="s">
        <v>69</v>
      </c>
      <c r="C31" s="162"/>
      <c r="D31" s="163"/>
      <c r="E31" s="162"/>
      <c r="F31" s="163"/>
      <c r="G31" s="164"/>
      <c r="H31" s="7"/>
      <c r="I31" s="245"/>
      <c r="J31" s="246"/>
      <c r="K31" s="148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</row>
    <row r="32" spans="1:732" s="147" customFormat="1" ht="49.5" customHeight="1" x14ac:dyDescent="0.25">
      <c r="A32" s="206" t="s">
        <v>70</v>
      </c>
      <c r="B32" s="205" t="s">
        <v>195</v>
      </c>
      <c r="C32" s="207" t="s">
        <v>25</v>
      </c>
      <c r="D32" s="208">
        <v>41.3</v>
      </c>
      <c r="E32" s="209">
        <f t="shared" ref="E32:E34" si="6">K32</f>
        <v>236.32160000000002</v>
      </c>
      <c r="F32" s="209">
        <f t="shared" ref="F32:F34" si="7">E32*D32</f>
        <v>9760.0820800000001</v>
      </c>
      <c r="G32" s="210"/>
      <c r="H32" s="31"/>
      <c r="I32" s="245" t="s">
        <v>107</v>
      </c>
      <c r="J32" s="246">
        <v>186.08</v>
      </c>
      <c r="K32" s="148">
        <f t="shared" ref="K32:K34" si="8">J32*$H$9</f>
        <v>236.32160000000002</v>
      </c>
    </row>
    <row r="33" spans="1:732" s="147" customFormat="1" ht="30" x14ac:dyDescent="0.25">
      <c r="A33" s="206" t="s">
        <v>71</v>
      </c>
      <c r="B33" s="205" t="s">
        <v>203</v>
      </c>
      <c r="C33" s="207" t="s">
        <v>25</v>
      </c>
      <c r="D33" s="208">
        <v>24.6</v>
      </c>
      <c r="E33" s="209">
        <f t="shared" si="6"/>
        <v>193.72579999999999</v>
      </c>
      <c r="F33" s="209">
        <f t="shared" si="7"/>
        <v>4765.6546799999996</v>
      </c>
      <c r="G33" s="210"/>
      <c r="H33" s="31"/>
      <c r="I33" s="245" t="s">
        <v>109</v>
      </c>
      <c r="J33" s="246">
        <v>152.54</v>
      </c>
      <c r="K33" s="148">
        <f t="shared" si="8"/>
        <v>193.72579999999999</v>
      </c>
    </row>
    <row r="34" spans="1:732" s="147" customFormat="1" ht="30" x14ac:dyDescent="0.25">
      <c r="A34" s="206" t="s">
        <v>72</v>
      </c>
      <c r="B34" s="205" t="s">
        <v>204</v>
      </c>
      <c r="C34" s="207" t="s">
        <v>25</v>
      </c>
      <c r="D34" s="208">
        <v>29.61</v>
      </c>
      <c r="E34" s="209">
        <f t="shared" si="6"/>
        <v>194.65290000000002</v>
      </c>
      <c r="F34" s="209">
        <f t="shared" si="7"/>
        <v>5763.6723690000008</v>
      </c>
      <c r="G34" s="211"/>
      <c r="H34" s="31"/>
      <c r="I34" s="245" t="s">
        <v>118</v>
      </c>
      <c r="J34" s="246">
        <v>153.27000000000001</v>
      </c>
      <c r="K34" s="148">
        <f t="shared" si="8"/>
        <v>194.65290000000002</v>
      </c>
    </row>
    <row r="35" spans="1:732" s="147" customFormat="1" ht="15.75" thickBot="1" x14ac:dyDescent="0.3">
      <c r="A35" s="232"/>
      <c r="B35" s="233"/>
      <c r="C35" s="233"/>
      <c r="D35" s="233"/>
      <c r="E35" s="233"/>
      <c r="F35" s="233"/>
      <c r="G35" s="234"/>
      <c r="H35" s="149"/>
      <c r="I35" s="245"/>
      <c r="J35" s="246"/>
      <c r="K35" s="148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6"/>
      <c r="EG35" s="146"/>
      <c r="EH35" s="146"/>
      <c r="EI35" s="146"/>
      <c r="EJ35" s="146"/>
      <c r="EK35" s="146"/>
      <c r="EL35" s="146"/>
      <c r="EM35" s="146"/>
      <c r="EN35" s="146"/>
      <c r="EO35" s="146"/>
      <c r="EP35" s="146"/>
      <c r="EQ35" s="146"/>
      <c r="ER35" s="146"/>
      <c r="ES35" s="146"/>
      <c r="ET35" s="146"/>
      <c r="EU35" s="146"/>
      <c r="EV35" s="146"/>
      <c r="EW35" s="146"/>
      <c r="EX35" s="146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6"/>
      <c r="FJ35" s="146"/>
      <c r="FK35" s="146"/>
      <c r="FL35" s="146"/>
      <c r="FM35" s="146"/>
      <c r="FN35" s="146"/>
      <c r="FO35" s="146"/>
      <c r="FP35" s="146"/>
      <c r="FQ35" s="146"/>
      <c r="FR35" s="146"/>
      <c r="FS35" s="146"/>
      <c r="FT35" s="146"/>
      <c r="FU35" s="146"/>
      <c r="FV35" s="146"/>
      <c r="FW35" s="146"/>
      <c r="FX35" s="146"/>
      <c r="FY35" s="146"/>
      <c r="FZ35" s="146"/>
      <c r="GA35" s="146"/>
      <c r="GB35" s="146"/>
      <c r="GC35" s="146"/>
      <c r="GD35" s="146"/>
      <c r="GE35" s="146"/>
      <c r="GF35" s="146"/>
      <c r="GG35" s="146"/>
      <c r="GH35" s="146"/>
      <c r="GI35" s="146"/>
      <c r="GJ35" s="146"/>
      <c r="GK35" s="146"/>
      <c r="GL35" s="146"/>
      <c r="GM35" s="146"/>
      <c r="GN35" s="146"/>
      <c r="GO35" s="146"/>
      <c r="GP35" s="146"/>
      <c r="GQ35" s="146"/>
      <c r="GR35" s="146"/>
      <c r="GS35" s="146"/>
      <c r="GT35" s="146"/>
      <c r="GU35" s="146"/>
      <c r="GV35" s="146"/>
      <c r="GW35" s="146"/>
      <c r="GX35" s="146"/>
      <c r="GY35" s="146"/>
      <c r="GZ35" s="146"/>
      <c r="HA35" s="146"/>
      <c r="HB35" s="146"/>
      <c r="HC35" s="146"/>
      <c r="HD35" s="146"/>
      <c r="HE35" s="146"/>
      <c r="HF35" s="146"/>
      <c r="HG35" s="146"/>
      <c r="HH35" s="146"/>
      <c r="HI35" s="146"/>
      <c r="HJ35" s="146"/>
      <c r="HK35" s="146"/>
      <c r="HL35" s="146"/>
      <c r="HM35" s="146"/>
      <c r="HN35" s="146"/>
      <c r="HO35" s="146"/>
      <c r="HP35" s="146"/>
      <c r="HQ35" s="146"/>
      <c r="HR35" s="146"/>
      <c r="HS35" s="146"/>
      <c r="HT35" s="146"/>
      <c r="HU35" s="146"/>
      <c r="HV35" s="146"/>
      <c r="HW35" s="146"/>
      <c r="HX35" s="146"/>
      <c r="HY35" s="146"/>
      <c r="HZ35" s="146"/>
      <c r="IA35" s="146"/>
      <c r="IB35" s="146"/>
      <c r="IC35" s="146"/>
      <c r="ID35" s="146"/>
      <c r="IE35" s="146"/>
      <c r="IF35" s="146"/>
      <c r="IG35" s="146"/>
      <c r="IH35" s="146"/>
      <c r="II35" s="146"/>
      <c r="IJ35" s="146"/>
      <c r="IK35" s="146"/>
      <c r="IL35" s="146"/>
      <c r="IM35" s="146"/>
      <c r="IN35" s="146"/>
      <c r="IO35" s="146"/>
      <c r="IP35" s="146"/>
      <c r="IQ35" s="146"/>
      <c r="IR35" s="146"/>
      <c r="IS35" s="146"/>
      <c r="IT35" s="146"/>
      <c r="IU35" s="146"/>
      <c r="IV35" s="146"/>
      <c r="IW35" s="146"/>
      <c r="IX35" s="146"/>
      <c r="IY35" s="146"/>
      <c r="IZ35" s="146"/>
      <c r="JA35" s="146"/>
      <c r="JB35" s="146"/>
      <c r="JC35" s="146"/>
      <c r="JD35" s="146"/>
      <c r="JE35" s="146"/>
      <c r="JF35" s="146"/>
      <c r="JG35" s="146"/>
      <c r="JH35" s="146"/>
      <c r="JI35" s="146"/>
      <c r="JJ35" s="146"/>
      <c r="JK35" s="146"/>
      <c r="JL35" s="146"/>
      <c r="JM35" s="146"/>
      <c r="JN35" s="146"/>
      <c r="JO35" s="146"/>
      <c r="JP35" s="146"/>
      <c r="JQ35" s="146"/>
      <c r="JR35" s="146"/>
      <c r="JS35" s="146"/>
      <c r="JT35" s="146"/>
      <c r="JU35" s="146"/>
      <c r="JV35" s="146"/>
      <c r="JW35" s="146"/>
      <c r="JX35" s="146"/>
      <c r="JY35" s="146"/>
      <c r="JZ35" s="146"/>
      <c r="KA35" s="146"/>
      <c r="KB35" s="146"/>
      <c r="KC35" s="146"/>
      <c r="KD35" s="146"/>
      <c r="KE35" s="146"/>
      <c r="KF35" s="146"/>
      <c r="KG35" s="146"/>
      <c r="KH35" s="146"/>
      <c r="KI35" s="146"/>
      <c r="KJ35" s="146"/>
      <c r="KK35" s="146"/>
      <c r="KL35" s="146"/>
      <c r="KM35" s="146"/>
      <c r="KN35" s="146"/>
      <c r="KO35" s="146"/>
      <c r="KP35" s="146"/>
      <c r="KQ35" s="146"/>
      <c r="KR35" s="146"/>
      <c r="KS35" s="146"/>
      <c r="KT35" s="146"/>
      <c r="KU35" s="146"/>
      <c r="KV35" s="146"/>
      <c r="KW35" s="146"/>
      <c r="KX35" s="146"/>
      <c r="KY35" s="146"/>
      <c r="KZ35" s="146"/>
      <c r="LA35" s="146"/>
      <c r="LB35" s="146"/>
      <c r="LC35" s="146"/>
      <c r="LD35" s="146"/>
      <c r="LE35" s="146"/>
      <c r="LF35" s="146"/>
      <c r="LG35" s="146"/>
      <c r="LH35" s="146"/>
      <c r="LI35" s="146"/>
      <c r="LJ35" s="146"/>
      <c r="LK35" s="146"/>
      <c r="LL35" s="146"/>
      <c r="LM35" s="146"/>
      <c r="LN35" s="146"/>
      <c r="LO35" s="146"/>
      <c r="LP35" s="146"/>
      <c r="LQ35" s="146"/>
      <c r="LR35" s="146"/>
      <c r="LS35" s="146"/>
      <c r="LT35" s="146"/>
      <c r="LU35" s="146"/>
      <c r="LV35" s="146"/>
      <c r="LW35" s="146"/>
      <c r="LX35" s="146"/>
      <c r="LY35" s="146"/>
      <c r="LZ35" s="146"/>
      <c r="MA35" s="146"/>
      <c r="MB35" s="146"/>
      <c r="MC35" s="146"/>
      <c r="MD35" s="146"/>
      <c r="ME35" s="146"/>
      <c r="MF35" s="146"/>
      <c r="MG35" s="146"/>
      <c r="MH35" s="146"/>
      <c r="MI35" s="146"/>
      <c r="MJ35" s="146"/>
      <c r="MK35" s="146"/>
      <c r="ML35" s="146"/>
      <c r="MM35" s="146"/>
      <c r="MN35" s="146"/>
      <c r="MO35" s="146"/>
      <c r="MP35" s="146"/>
      <c r="MQ35" s="146"/>
      <c r="MR35" s="146"/>
      <c r="MS35" s="146"/>
      <c r="MT35" s="146"/>
      <c r="MU35" s="146"/>
      <c r="MV35" s="146"/>
      <c r="MW35" s="146"/>
      <c r="MX35" s="146"/>
      <c r="MY35" s="146"/>
      <c r="MZ35" s="146"/>
      <c r="NA35" s="146"/>
      <c r="NB35" s="146"/>
      <c r="NC35" s="146"/>
      <c r="ND35" s="146"/>
      <c r="NE35" s="146"/>
      <c r="NF35" s="146"/>
      <c r="NG35" s="146"/>
      <c r="NH35" s="146"/>
      <c r="NI35" s="146"/>
      <c r="NJ35" s="146"/>
      <c r="NK35" s="146"/>
      <c r="NL35" s="146"/>
      <c r="NM35" s="146"/>
      <c r="NN35" s="146"/>
      <c r="NO35" s="146"/>
      <c r="NP35" s="146"/>
      <c r="NQ35" s="146"/>
      <c r="NR35" s="146"/>
      <c r="NS35" s="146"/>
      <c r="NT35" s="146"/>
      <c r="NU35" s="146"/>
      <c r="NV35" s="146"/>
      <c r="NW35" s="146"/>
      <c r="NX35" s="146"/>
      <c r="NY35" s="146"/>
      <c r="NZ35" s="146"/>
      <c r="OA35" s="146"/>
      <c r="OB35" s="146"/>
      <c r="OC35" s="146"/>
      <c r="OD35" s="146"/>
      <c r="OE35" s="146"/>
      <c r="OF35" s="146"/>
      <c r="OG35" s="146"/>
      <c r="OH35" s="146"/>
      <c r="OI35" s="146"/>
      <c r="OJ35" s="146"/>
      <c r="OK35" s="146"/>
      <c r="OL35" s="146"/>
      <c r="OM35" s="146"/>
      <c r="ON35" s="146"/>
      <c r="OO35" s="146"/>
      <c r="OP35" s="146"/>
      <c r="OQ35" s="146"/>
      <c r="OR35" s="146"/>
      <c r="OS35" s="146"/>
      <c r="OT35" s="146"/>
      <c r="OU35" s="146"/>
      <c r="OV35" s="146"/>
      <c r="OW35" s="146"/>
      <c r="OX35" s="146"/>
      <c r="OY35" s="146"/>
      <c r="OZ35" s="146"/>
      <c r="PA35" s="146"/>
      <c r="PB35" s="146"/>
      <c r="PC35" s="146"/>
      <c r="PD35" s="146"/>
      <c r="PE35" s="146"/>
      <c r="PF35" s="146"/>
      <c r="PG35" s="146"/>
      <c r="PH35" s="146"/>
      <c r="PI35" s="146"/>
      <c r="PJ35" s="146"/>
      <c r="PK35" s="146"/>
      <c r="PL35" s="146"/>
      <c r="PM35" s="146"/>
      <c r="PN35" s="146"/>
      <c r="PO35" s="146"/>
      <c r="PP35" s="146"/>
      <c r="PQ35" s="146"/>
      <c r="PR35" s="146"/>
      <c r="PS35" s="146"/>
      <c r="PT35" s="146"/>
      <c r="PU35" s="146"/>
      <c r="PV35" s="146"/>
      <c r="PW35" s="146"/>
      <c r="PX35" s="146"/>
      <c r="PY35" s="146"/>
      <c r="PZ35" s="146"/>
      <c r="QA35" s="146"/>
      <c r="QB35" s="146"/>
      <c r="QC35" s="146"/>
      <c r="QD35" s="146"/>
      <c r="QE35" s="146"/>
      <c r="QF35" s="146"/>
      <c r="QG35" s="146"/>
      <c r="QH35" s="146"/>
      <c r="QI35" s="146"/>
      <c r="QJ35" s="146"/>
      <c r="QK35" s="146"/>
      <c r="QL35" s="146"/>
      <c r="QM35" s="146"/>
      <c r="QN35" s="146"/>
      <c r="QO35" s="146"/>
      <c r="QP35" s="146"/>
      <c r="QQ35" s="146"/>
      <c r="QR35" s="146"/>
      <c r="QS35" s="146"/>
      <c r="QT35" s="146"/>
      <c r="QU35" s="146"/>
      <c r="QV35" s="146"/>
      <c r="QW35" s="146"/>
      <c r="QX35" s="146"/>
      <c r="QY35" s="146"/>
      <c r="QZ35" s="146"/>
      <c r="RA35" s="146"/>
      <c r="RB35" s="146"/>
      <c r="RC35" s="146"/>
      <c r="RD35" s="146"/>
      <c r="RE35" s="146"/>
      <c r="RF35" s="146"/>
      <c r="RG35" s="146"/>
      <c r="RH35" s="146"/>
      <c r="RI35" s="146"/>
      <c r="RJ35" s="146"/>
      <c r="RK35" s="146"/>
      <c r="RL35" s="146"/>
      <c r="RM35" s="146"/>
      <c r="RN35" s="146"/>
      <c r="RO35" s="146"/>
      <c r="RP35" s="146"/>
      <c r="RQ35" s="146"/>
      <c r="RR35" s="146"/>
      <c r="RS35" s="146"/>
      <c r="RT35" s="146"/>
      <c r="RU35" s="146"/>
      <c r="RV35" s="146"/>
      <c r="RW35" s="146"/>
      <c r="RX35" s="146"/>
      <c r="RY35" s="146"/>
      <c r="RZ35" s="146"/>
      <c r="SA35" s="146"/>
      <c r="SB35" s="146"/>
      <c r="SC35" s="146"/>
      <c r="SD35" s="146"/>
      <c r="SE35" s="146"/>
      <c r="SF35" s="146"/>
      <c r="SG35" s="146"/>
      <c r="SH35" s="146"/>
      <c r="SI35" s="146"/>
      <c r="SJ35" s="146"/>
      <c r="SK35" s="146"/>
      <c r="SL35" s="146"/>
      <c r="SM35" s="146"/>
      <c r="SN35" s="146"/>
      <c r="SO35" s="146"/>
      <c r="SP35" s="146"/>
      <c r="SQ35" s="146"/>
      <c r="SR35" s="146"/>
      <c r="SS35" s="146"/>
      <c r="ST35" s="146"/>
      <c r="SU35" s="146"/>
      <c r="SV35" s="146"/>
      <c r="SW35" s="146"/>
      <c r="SX35" s="146"/>
      <c r="SY35" s="146"/>
      <c r="SZ35" s="146"/>
      <c r="TA35" s="146"/>
      <c r="TB35" s="146"/>
      <c r="TC35" s="146"/>
      <c r="TD35" s="146"/>
      <c r="TE35" s="146"/>
      <c r="TF35" s="146"/>
      <c r="TG35" s="146"/>
      <c r="TH35" s="146"/>
      <c r="TI35" s="146"/>
      <c r="TJ35" s="146"/>
      <c r="TK35" s="146"/>
      <c r="TL35" s="146"/>
      <c r="TM35" s="146"/>
      <c r="TN35" s="146"/>
      <c r="TO35" s="146"/>
      <c r="TP35" s="146"/>
      <c r="TQ35" s="146"/>
      <c r="TR35" s="146"/>
      <c r="TS35" s="146"/>
      <c r="TT35" s="146"/>
      <c r="TU35" s="146"/>
      <c r="TV35" s="146"/>
      <c r="TW35" s="146"/>
      <c r="TX35" s="146"/>
      <c r="TY35" s="146"/>
      <c r="TZ35" s="146"/>
      <c r="UA35" s="146"/>
      <c r="UB35" s="146"/>
      <c r="UC35" s="146"/>
      <c r="UD35" s="146"/>
      <c r="UE35" s="146"/>
      <c r="UF35" s="146"/>
      <c r="UG35" s="146"/>
      <c r="UH35" s="146"/>
      <c r="UI35" s="146"/>
      <c r="UJ35" s="146"/>
      <c r="UK35" s="146"/>
      <c r="UL35" s="146"/>
      <c r="UM35" s="146"/>
      <c r="UN35" s="146"/>
      <c r="UO35" s="146"/>
      <c r="UP35" s="146"/>
      <c r="UQ35" s="146"/>
      <c r="UR35" s="146"/>
      <c r="US35" s="146"/>
      <c r="UT35" s="146"/>
      <c r="UU35" s="146"/>
      <c r="UV35" s="146"/>
      <c r="UW35" s="146"/>
      <c r="UX35" s="146"/>
      <c r="UY35" s="146"/>
      <c r="UZ35" s="146"/>
      <c r="VA35" s="146"/>
      <c r="VB35" s="146"/>
      <c r="VC35" s="146"/>
      <c r="VD35" s="146"/>
      <c r="VE35" s="146"/>
      <c r="VF35" s="146"/>
      <c r="VG35" s="146"/>
      <c r="VH35" s="146"/>
      <c r="VI35" s="146"/>
      <c r="VJ35" s="146"/>
      <c r="VK35" s="146"/>
      <c r="VL35" s="146"/>
      <c r="VM35" s="146"/>
      <c r="VN35" s="146"/>
      <c r="VO35" s="146"/>
      <c r="VP35" s="146"/>
      <c r="VQ35" s="146"/>
      <c r="VR35" s="146"/>
      <c r="VS35" s="146"/>
      <c r="VT35" s="146"/>
      <c r="VU35" s="146"/>
      <c r="VV35" s="146"/>
      <c r="VW35" s="146"/>
      <c r="VX35" s="146"/>
      <c r="VY35" s="146"/>
      <c r="VZ35" s="146"/>
      <c r="WA35" s="146"/>
      <c r="WB35" s="146"/>
      <c r="WC35" s="146"/>
      <c r="WD35" s="146"/>
      <c r="WE35" s="146"/>
      <c r="WF35" s="146"/>
      <c r="WG35" s="146"/>
      <c r="WH35" s="146"/>
      <c r="WI35" s="146"/>
      <c r="WJ35" s="146"/>
      <c r="WK35" s="146"/>
      <c r="WL35" s="146"/>
      <c r="WM35" s="146"/>
      <c r="WN35" s="146"/>
      <c r="WO35" s="146"/>
      <c r="WP35" s="146"/>
      <c r="WQ35" s="146"/>
      <c r="WR35" s="146"/>
      <c r="WS35" s="146"/>
      <c r="WT35" s="146"/>
      <c r="WU35" s="146"/>
      <c r="WV35" s="146"/>
      <c r="WW35" s="146"/>
      <c r="WX35" s="146"/>
      <c r="WY35" s="146"/>
      <c r="WZ35" s="146"/>
      <c r="XA35" s="146"/>
      <c r="XB35" s="146"/>
      <c r="XC35" s="146"/>
      <c r="XD35" s="146"/>
      <c r="XE35" s="146"/>
      <c r="XF35" s="146"/>
      <c r="XG35" s="146"/>
      <c r="XH35" s="146"/>
      <c r="XI35" s="146"/>
      <c r="XJ35" s="146"/>
      <c r="XK35" s="146"/>
      <c r="XL35" s="146"/>
      <c r="XM35" s="146"/>
      <c r="XN35" s="146"/>
      <c r="XO35" s="146"/>
      <c r="XP35" s="146"/>
      <c r="XQ35" s="146"/>
      <c r="XR35" s="146"/>
      <c r="XS35" s="146"/>
      <c r="XT35" s="146"/>
      <c r="XU35" s="146"/>
      <c r="XV35" s="146"/>
      <c r="XW35" s="146"/>
      <c r="XX35" s="146"/>
      <c r="XY35" s="146"/>
      <c r="XZ35" s="146"/>
      <c r="YA35" s="146"/>
      <c r="YB35" s="146"/>
      <c r="YC35" s="146"/>
      <c r="YD35" s="146"/>
      <c r="YE35" s="146"/>
      <c r="YF35" s="146"/>
      <c r="YG35" s="146"/>
      <c r="YH35" s="146"/>
      <c r="YI35" s="146"/>
      <c r="YJ35" s="146"/>
      <c r="YK35" s="146"/>
      <c r="YL35" s="146"/>
      <c r="YM35" s="146"/>
      <c r="YN35" s="146"/>
      <c r="YO35" s="146"/>
      <c r="YP35" s="146"/>
      <c r="YQ35" s="146"/>
      <c r="YR35" s="146"/>
      <c r="YS35" s="146"/>
      <c r="YT35" s="146"/>
      <c r="YU35" s="146"/>
      <c r="YV35" s="146"/>
      <c r="YW35" s="146"/>
      <c r="YX35" s="146"/>
      <c r="YY35" s="146"/>
      <c r="YZ35" s="146"/>
      <c r="ZA35" s="146"/>
      <c r="ZB35" s="146"/>
      <c r="ZC35" s="146"/>
      <c r="ZD35" s="146"/>
      <c r="ZE35" s="146"/>
      <c r="ZF35" s="146"/>
      <c r="ZG35" s="146"/>
      <c r="ZH35" s="146"/>
      <c r="ZI35" s="146"/>
      <c r="ZJ35" s="146"/>
      <c r="ZK35" s="146"/>
      <c r="ZL35" s="146"/>
      <c r="ZM35" s="146"/>
      <c r="ZN35" s="146"/>
      <c r="ZO35" s="146"/>
      <c r="ZP35" s="146"/>
      <c r="ZQ35" s="146"/>
      <c r="ZR35" s="146"/>
      <c r="ZS35" s="146"/>
      <c r="ZT35" s="146"/>
      <c r="ZU35" s="146"/>
      <c r="ZV35" s="146"/>
      <c r="ZW35" s="146"/>
      <c r="ZX35" s="146"/>
      <c r="ZY35" s="146"/>
      <c r="ZZ35" s="146"/>
      <c r="AAA35" s="146"/>
      <c r="AAB35" s="146"/>
      <c r="AAC35" s="146"/>
      <c r="AAD35" s="146"/>
      <c r="AAE35" s="146"/>
      <c r="AAF35" s="146"/>
      <c r="AAG35" s="146"/>
      <c r="AAH35" s="146"/>
      <c r="AAI35" s="146"/>
      <c r="AAJ35" s="146"/>
      <c r="AAK35" s="146"/>
      <c r="AAL35" s="146"/>
      <c r="AAM35" s="146"/>
      <c r="AAN35" s="146"/>
      <c r="AAO35" s="146"/>
      <c r="AAP35" s="146"/>
      <c r="AAQ35" s="146"/>
      <c r="AAR35" s="146"/>
      <c r="AAS35" s="146"/>
      <c r="AAT35" s="146"/>
      <c r="AAU35" s="146"/>
      <c r="AAV35" s="146"/>
      <c r="AAW35" s="146"/>
      <c r="AAX35" s="146"/>
      <c r="AAY35" s="146"/>
      <c r="AAZ35" s="146"/>
      <c r="ABA35" s="146"/>
      <c r="ABB35" s="146"/>
      <c r="ABC35" s="146"/>
      <c r="ABD35" s="146"/>
    </row>
    <row r="36" spans="1:732" s="147" customFormat="1" ht="15.75" thickBot="1" x14ac:dyDescent="0.3">
      <c r="A36" s="161"/>
      <c r="B36" s="192" t="s">
        <v>21</v>
      </c>
      <c r="C36" s="162" t="str">
        <f>A31</f>
        <v>1.4</v>
      </c>
      <c r="D36" s="163"/>
      <c r="E36" s="162"/>
      <c r="F36" s="163"/>
      <c r="G36" s="174">
        <f>SUM(F32:F35)</f>
        <v>20289.409129</v>
      </c>
      <c r="H36" s="149"/>
      <c r="I36" s="245"/>
      <c r="J36" s="246"/>
      <c r="K36" s="148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 s="146"/>
      <c r="IW36" s="146"/>
      <c r="IX36" s="146"/>
      <c r="IY36" s="146"/>
      <c r="IZ36" s="146"/>
      <c r="JA36" s="146"/>
      <c r="JB36" s="146"/>
      <c r="JC36" s="146"/>
      <c r="JD36" s="146"/>
      <c r="JE36" s="146"/>
      <c r="JF36" s="146"/>
      <c r="JG36" s="146"/>
      <c r="JH36" s="146"/>
      <c r="JI36" s="146"/>
      <c r="JJ36" s="146"/>
      <c r="JK36" s="146"/>
      <c r="JL36" s="146"/>
      <c r="JM36" s="146"/>
      <c r="JN36" s="146"/>
      <c r="JO36" s="146"/>
      <c r="JP36" s="146"/>
      <c r="JQ36" s="146"/>
      <c r="JR36" s="146"/>
      <c r="JS36" s="146"/>
      <c r="JT36" s="146"/>
      <c r="JU36" s="146"/>
      <c r="JV36" s="146"/>
      <c r="JW36" s="146"/>
      <c r="JX36" s="146"/>
      <c r="JY36" s="146"/>
      <c r="JZ36" s="146"/>
      <c r="KA36" s="146"/>
      <c r="KB36" s="146"/>
      <c r="KC36" s="146"/>
      <c r="KD36" s="146"/>
      <c r="KE36" s="146"/>
      <c r="KF36" s="146"/>
      <c r="KG36" s="146"/>
      <c r="KH36" s="146"/>
      <c r="KI36" s="146"/>
      <c r="KJ36" s="146"/>
      <c r="KK36" s="146"/>
      <c r="KL36" s="146"/>
      <c r="KM36" s="146"/>
      <c r="KN36" s="146"/>
      <c r="KO36" s="146"/>
      <c r="KP36" s="146"/>
      <c r="KQ36" s="146"/>
      <c r="KR36" s="146"/>
      <c r="KS36" s="146"/>
      <c r="KT36" s="146"/>
      <c r="KU36" s="146"/>
      <c r="KV36" s="146"/>
      <c r="KW36" s="146"/>
      <c r="KX36" s="146"/>
      <c r="KY36" s="146"/>
      <c r="KZ36" s="146"/>
      <c r="LA36" s="146"/>
      <c r="LB36" s="146"/>
      <c r="LC36" s="146"/>
      <c r="LD36" s="146"/>
      <c r="LE36" s="146"/>
      <c r="LF36" s="146"/>
      <c r="LG36" s="146"/>
      <c r="LH36" s="146"/>
      <c r="LI36" s="146"/>
      <c r="LJ36" s="146"/>
      <c r="LK36" s="146"/>
      <c r="LL36" s="146"/>
      <c r="LM36" s="146"/>
      <c r="LN36" s="146"/>
      <c r="LO36" s="146"/>
      <c r="LP36" s="146"/>
      <c r="LQ36" s="146"/>
      <c r="LR36" s="146"/>
      <c r="LS36" s="146"/>
      <c r="LT36" s="146"/>
      <c r="LU36" s="146"/>
      <c r="LV36" s="146"/>
      <c r="LW36" s="146"/>
      <c r="LX36" s="146"/>
      <c r="LY36" s="146"/>
      <c r="LZ36" s="146"/>
      <c r="MA36" s="146"/>
      <c r="MB36" s="146"/>
      <c r="MC36" s="146"/>
      <c r="MD36" s="146"/>
      <c r="ME36" s="146"/>
      <c r="MF36" s="146"/>
      <c r="MG36" s="146"/>
      <c r="MH36" s="146"/>
      <c r="MI36" s="146"/>
      <c r="MJ36" s="146"/>
      <c r="MK36" s="146"/>
      <c r="ML36" s="146"/>
      <c r="MM36" s="146"/>
      <c r="MN36" s="146"/>
      <c r="MO36" s="146"/>
      <c r="MP36" s="146"/>
      <c r="MQ36" s="146"/>
      <c r="MR36" s="146"/>
      <c r="MS36" s="146"/>
      <c r="MT36" s="146"/>
      <c r="MU36" s="146"/>
      <c r="MV36" s="146"/>
      <c r="MW36" s="146"/>
      <c r="MX36" s="146"/>
      <c r="MY36" s="146"/>
      <c r="MZ36" s="146"/>
      <c r="NA36" s="146"/>
      <c r="NB36" s="146"/>
      <c r="NC36" s="146"/>
      <c r="ND36" s="146"/>
      <c r="NE36" s="146"/>
      <c r="NF36" s="146"/>
      <c r="NG36" s="146"/>
      <c r="NH36" s="146"/>
      <c r="NI36" s="146"/>
      <c r="NJ36" s="146"/>
      <c r="NK36" s="146"/>
      <c r="NL36" s="146"/>
      <c r="NM36" s="146"/>
      <c r="NN36" s="146"/>
      <c r="NO36" s="146"/>
      <c r="NP36" s="146"/>
      <c r="NQ36" s="146"/>
      <c r="NR36" s="146"/>
      <c r="NS36" s="146"/>
      <c r="NT36" s="146"/>
      <c r="NU36" s="146"/>
      <c r="NV36" s="146"/>
      <c r="NW36" s="146"/>
      <c r="NX36" s="146"/>
      <c r="NY36" s="146"/>
      <c r="NZ36" s="146"/>
      <c r="OA36" s="146"/>
      <c r="OB36" s="146"/>
      <c r="OC36" s="146"/>
      <c r="OD36" s="146"/>
      <c r="OE36" s="146"/>
      <c r="OF36" s="146"/>
      <c r="OG36" s="146"/>
      <c r="OH36" s="146"/>
      <c r="OI36" s="146"/>
      <c r="OJ36" s="146"/>
      <c r="OK36" s="146"/>
      <c r="OL36" s="146"/>
      <c r="OM36" s="146"/>
      <c r="ON36" s="146"/>
      <c r="OO36" s="146"/>
      <c r="OP36" s="146"/>
      <c r="OQ36" s="146"/>
      <c r="OR36" s="146"/>
      <c r="OS36" s="146"/>
      <c r="OT36" s="146"/>
      <c r="OU36" s="146"/>
      <c r="OV36" s="146"/>
      <c r="OW36" s="146"/>
      <c r="OX36" s="146"/>
      <c r="OY36" s="146"/>
      <c r="OZ36" s="146"/>
      <c r="PA36" s="146"/>
      <c r="PB36" s="146"/>
      <c r="PC36" s="146"/>
      <c r="PD36" s="146"/>
      <c r="PE36" s="146"/>
      <c r="PF36" s="146"/>
      <c r="PG36" s="146"/>
      <c r="PH36" s="146"/>
      <c r="PI36" s="146"/>
      <c r="PJ36" s="146"/>
      <c r="PK36" s="146"/>
      <c r="PL36" s="146"/>
      <c r="PM36" s="146"/>
      <c r="PN36" s="146"/>
      <c r="PO36" s="146"/>
      <c r="PP36" s="146"/>
      <c r="PQ36" s="146"/>
      <c r="PR36" s="146"/>
      <c r="PS36" s="146"/>
      <c r="PT36" s="146"/>
      <c r="PU36" s="146"/>
      <c r="PV36" s="146"/>
      <c r="PW36" s="146"/>
      <c r="PX36" s="146"/>
      <c r="PY36" s="146"/>
      <c r="PZ36" s="146"/>
      <c r="QA36" s="146"/>
      <c r="QB36" s="146"/>
      <c r="QC36" s="146"/>
      <c r="QD36" s="146"/>
      <c r="QE36" s="146"/>
      <c r="QF36" s="146"/>
      <c r="QG36" s="146"/>
      <c r="QH36" s="146"/>
      <c r="QI36" s="146"/>
      <c r="QJ36" s="146"/>
      <c r="QK36" s="146"/>
      <c r="QL36" s="146"/>
      <c r="QM36" s="146"/>
      <c r="QN36" s="146"/>
      <c r="QO36" s="146"/>
      <c r="QP36" s="146"/>
      <c r="QQ36" s="146"/>
      <c r="QR36" s="146"/>
      <c r="QS36" s="146"/>
      <c r="QT36" s="146"/>
      <c r="QU36" s="146"/>
      <c r="QV36" s="146"/>
      <c r="QW36" s="146"/>
      <c r="QX36" s="146"/>
      <c r="QY36" s="146"/>
      <c r="QZ36" s="146"/>
      <c r="RA36" s="146"/>
      <c r="RB36" s="146"/>
      <c r="RC36" s="146"/>
      <c r="RD36" s="146"/>
      <c r="RE36" s="146"/>
      <c r="RF36" s="146"/>
      <c r="RG36" s="146"/>
      <c r="RH36" s="146"/>
      <c r="RI36" s="146"/>
      <c r="RJ36" s="146"/>
      <c r="RK36" s="146"/>
      <c r="RL36" s="146"/>
      <c r="RM36" s="146"/>
      <c r="RN36" s="146"/>
      <c r="RO36" s="146"/>
      <c r="RP36" s="146"/>
      <c r="RQ36" s="146"/>
      <c r="RR36" s="146"/>
      <c r="RS36" s="146"/>
      <c r="RT36" s="146"/>
      <c r="RU36" s="146"/>
      <c r="RV36" s="146"/>
      <c r="RW36" s="146"/>
      <c r="RX36" s="146"/>
      <c r="RY36" s="146"/>
      <c r="RZ36" s="146"/>
      <c r="SA36" s="146"/>
      <c r="SB36" s="146"/>
      <c r="SC36" s="146"/>
      <c r="SD36" s="146"/>
      <c r="SE36" s="146"/>
      <c r="SF36" s="146"/>
      <c r="SG36" s="146"/>
      <c r="SH36" s="146"/>
      <c r="SI36" s="146"/>
      <c r="SJ36" s="146"/>
      <c r="SK36" s="146"/>
      <c r="SL36" s="146"/>
      <c r="SM36" s="146"/>
      <c r="SN36" s="146"/>
      <c r="SO36" s="146"/>
      <c r="SP36" s="146"/>
      <c r="SQ36" s="146"/>
      <c r="SR36" s="146"/>
      <c r="SS36" s="146"/>
      <c r="ST36" s="146"/>
      <c r="SU36" s="146"/>
      <c r="SV36" s="146"/>
      <c r="SW36" s="146"/>
      <c r="SX36" s="146"/>
      <c r="SY36" s="146"/>
      <c r="SZ36" s="146"/>
      <c r="TA36" s="146"/>
      <c r="TB36" s="146"/>
      <c r="TC36" s="146"/>
      <c r="TD36" s="146"/>
      <c r="TE36" s="146"/>
      <c r="TF36" s="146"/>
      <c r="TG36" s="146"/>
      <c r="TH36" s="146"/>
      <c r="TI36" s="146"/>
      <c r="TJ36" s="146"/>
      <c r="TK36" s="146"/>
      <c r="TL36" s="146"/>
      <c r="TM36" s="146"/>
      <c r="TN36" s="146"/>
      <c r="TO36" s="146"/>
      <c r="TP36" s="146"/>
      <c r="TQ36" s="146"/>
      <c r="TR36" s="146"/>
      <c r="TS36" s="146"/>
      <c r="TT36" s="146"/>
      <c r="TU36" s="146"/>
      <c r="TV36" s="146"/>
      <c r="TW36" s="146"/>
      <c r="TX36" s="146"/>
      <c r="TY36" s="146"/>
      <c r="TZ36" s="146"/>
      <c r="UA36" s="146"/>
      <c r="UB36" s="146"/>
      <c r="UC36" s="146"/>
      <c r="UD36" s="146"/>
      <c r="UE36" s="146"/>
      <c r="UF36" s="146"/>
      <c r="UG36" s="146"/>
      <c r="UH36" s="146"/>
      <c r="UI36" s="146"/>
      <c r="UJ36" s="146"/>
      <c r="UK36" s="146"/>
      <c r="UL36" s="146"/>
      <c r="UM36" s="146"/>
      <c r="UN36" s="146"/>
      <c r="UO36" s="146"/>
      <c r="UP36" s="146"/>
      <c r="UQ36" s="146"/>
      <c r="UR36" s="146"/>
      <c r="US36" s="146"/>
      <c r="UT36" s="146"/>
      <c r="UU36" s="146"/>
      <c r="UV36" s="146"/>
      <c r="UW36" s="146"/>
      <c r="UX36" s="146"/>
      <c r="UY36" s="146"/>
      <c r="UZ36" s="146"/>
      <c r="VA36" s="146"/>
      <c r="VB36" s="146"/>
      <c r="VC36" s="146"/>
      <c r="VD36" s="146"/>
      <c r="VE36" s="146"/>
      <c r="VF36" s="146"/>
      <c r="VG36" s="146"/>
      <c r="VH36" s="146"/>
      <c r="VI36" s="146"/>
      <c r="VJ36" s="146"/>
      <c r="VK36" s="146"/>
      <c r="VL36" s="146"/>
      <c r="VM36" s="146"/>
      <c r="VN36" s="146"/>
      <c r="VO36" s="146"/>
      <c r="VP36" s="146"/>
      <c r="VQ36" s="146"/>
      <c r="VR36" s="146"/>
      <c r="VS36" s="146"/>
      <c r="VT36" s="146"/>
      <c r="VU36" s="146"/>
      <c r="VV36" s="146"/>
      <c r="VW36" s="146"/>
      <c r="VX36" s="146"/>
      <c r="VY36" s="146"/>
      <c r="VZ36" s="146"/>
      <c r="WA36" s="146"/>
      <c r="WB36" s="146"/>
      <c r="WC36" s="146"/>
      <c r="WD36" s="146"/>
      <c r="WE36" s="146"/>
      <c r="WF36" s="146"/>
      <c r="WG36" s="146"/>
      <c r="WH36" s="146"/>
      <c r="WI36" s="146"/>
      <c r="WJ36" s="146"/>
      <c r="WK36" s="146"/>
      <c r="WL36" s="146"/>
      <c r="WM36" s="146"/>
      <c r="WN36" s="146"/>
      <c r="WO36" s="146"/>
      <c r="WP36" s="146"/>
      <c r="WQ36" s="146"/>
      <c r="WR36" s="146"/>
      <c r="WS36" s="146"/>
      <c r="WT36" s="146"/>
      <c r="WU36" s="146"/>
      <c r="WV36" s="146"/>
      <c r="WW36" s="146"/>
      <c r="WX36" s="146"/>
      <c r="WY36" s="146"/>
      <c r="WZ36" s="146"/>
      <c r="XA36" s="146"/>
      <c r="XB36" s="146"/>
      <c r="XC36" s="146"/>
      <c r="XD36" s="146"/>
      <c r="XE36" s="146"/>
      <c r="XF36" s="146"/>
      <c r="XG36" s="146"/>
      <c r="XH36" s="146"/>
      <c r="XI36" s="146"/>
      <c r="XJ36" s="146"/>
      <c r="XK36" s="146"/>
      <c r="XL36" s="146"/>
      <c r="XM36" s="146"/>
      <c r="XN36" s="146"/>
      <c r="XO36" s="146"/>
      <c r="XP36" s="146"/>
      <c r="XQ36" s="146"/>
      <c r="XR36" s="146"/>
      <c r="XS36" s="146"/>
      <c r="XT36" s="146"/>
      <c r="XU36" s="146"/>
      <c r="XV36" s="146"/>
      <c r="XW36" s="146"/>
      <c r="XX36" s="146"/>
      <c r="XY36" s="146"/>
      <c r="XZ36" s="146"/>
      <c r="YA36" s="146"/>
      <c r="YB36" s="146"/>
      <c r="YC36" s="146"/>
      <c r="YD36" s="146"/>
      <c r="YE36" s="146"/>
      <c r="YF36" s="146"/>
      <c r="YG36" s="146"/>
      <c r="YH36" s="146"/>
      <c r="YI36" s="146"/>
      <c r="YJ36" s="146"/>
      <c r="YK36" s="146"/>
      <c r="YL36" s="146"/>
      <c r="YM36" s="146"/>
      <c r="YN36" s="146"/>
      <c r="YO36" s="146"/>
      <c r="YP36" s="146"/>
      <c r="YQ36" s="146"/>
      <c r="YR36" s="146"/>
      <c r="YS36" s="146"/>
      <c r="YT36" s="146"/>
      <c r="YU36" s="146"/>
      <c r="YV36" s="146"/>
      <c r="YW36" s="146"/>
      <c r="YX36" s="146"/>
      <c r="YY36" s="146"/>
      <c r="YZ36" s="146"/>
      <c r="ZA36" s="146"/>
      <c r="ZB36" s="146"/>
      <c r="ZC36" s="146"/>
      <c r="ZD36" s="146"/>
      <c r="ZE36" s="146"/>
      <c r="ZF36" s="146"/>
      <c r="ZG36" s="146"/>
      <c r="ZH36" s="146"/>
      <c r="ZI36" s="146"/>
      <c r="ZJ36" s="146"/>
      <c r="ZK36" s="146"/>
      <c r="ZL36" s="146"/>
      <c r="ZM36" s="146"/>
      <c r="ZN36" s="146"/>
      <c r="ZO36" s="146"/>
      <c r="ZP36" s="146"/>
      <c r="ZQ36" s="146"/>
      <c r="ZR36" s="146"/>
      <c r="ZS36" s="146"/>
      <c r="ZT36" s="146"/>
      <c r="ZU36" s="146"/>
      <c r="ZV36" s="146"/>
      <c r="ZW36" s="146"/>
      <c r="ZX36" s="146"/>
      <c r="ZY36" s="146"/>
      <c r="ZZ36" s="146"/>
      <c r="AAA36" s="146"/>
      <c r="AAB36" s="146"/>
      <c r="AAC36" s="146"/>
      <c r="AAD36" s="146"/>
      <c r="AAE36" s="146"/>
      <c r="AAF36" s="146"/>
      <c r="AAG36" s="146"/>
      <c r="AAH36" s="146"/>
      <c r="AAI36" s="146"/>
      <c r="AAJ36" s="146"/>
      <c r="AAK36" s="146"/>
      <c r="AAL36" s="146"/>
      <c r="AAM36" s="146"/>
      <c r="AAN36" s="146"/>
      <c r="AAO36" s="146"/>
      <c r="AAP36" s="146"/>
      <c r="AAQ36" s="146"/>
      <c r="AAR36" s="146"/>
      <c r="AAS36" s="146"/>
      <c r="AAT36" s="146"/>
      <c r="AAU36" s="146"/>
      <c r="AAV36" s="146"/>
      <c r="AAW36" s="146"/>
      <c r="AAX36" s="146"/>
      <c r="AAY36" s="146"/>
      <c r="AAZ36" s="146"/>
      <c r="ABA36" s="146"/>
      <c r="ABB36" s="146"/>
      <c r="ABC36" s="146"/>
      <c r="ABD36" s="146"/>
    </row>
    <row r="37" spans="1:732" s="147" customFormat="1" ht="15.75" thickBot="1" x14ac:dyDescent="0.3">
      <c r="A37" s="175"/>
      <c r="B37" s="176"/>
      <c r="C37" s="176"/>
      <c r="D37" s="176"/>
      <c r="E37" s="176"/>
      <c r="F37" s="176"/>
      <c r="G37" s="177"/>
      <c r="H37" s="149"/>
      <c r="I37" s="245"/>
      <c r="J37" s="246"/>
      <c r="K37" s="148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  <c r="DO37" s="146"/>
      <c r="DP37" s="146"/>
      <c r="DQ37" s="146"/>
      <c r="DR37" s="146"/>
      <c r="DS37" s="146"/>
      <c r="DT37" s="146"/>
      <c r="DU37" s="146"/>
      <c r="DV37" s="146"/>
      <c r="DW37" s="146"/>
      <c r="DX37" s="146"/>
      <c r="DY37" s="146"/>
      <c r="DZ37" s="146"/>
      <c r="EA37" s="146"/>
      <c r="EB37" s="146"/>
      <c r="EC37" s="146"/>
      <c r="ED37" s="146"/>
      <c r="EE37" s="146"/>
      <c r="EF37" s="146"/>
      <c r="EG37" s="146"/>
      <c r="EH37" s="146"/>
      <c r="EI37" s="146"/>
      <c r="EJ37" s="146"/>
      <c r="EK37" s="146"/>
      <c r="EL37" s="146"/>
      <c r="EM37" s="146"/>
      <c r="EN37" s="146"/>
      <c r="EO37" s="146"/>
      <c r="EP37" s="146"/>
      <c r="EQ37" s="146"/>
      <c r="ER37" s="146"/>
      <c r="ES37" s="146"/>
      <c r="ET37" s="146"/>
      <c r="EU37" s="146"/>
      <c r="EV37" s="146"/>
      <c r="EW37" s="146"/>
      <c r="EX37" s="146"/>
      <c r="EY37" s="146"/>
      <c r="EZ37" s="146"/>
      <c r="FA37" s="146"/>
      <c r="FB37" s="146"/>
      <c r="FC37" s="146"/>
      <c r="FD37" s="146"/>
      <c r="FE37" s="146"/>
      <c r="FF37" s="146"/>
      <c r="FG37" s="146"/>
      <c r="FH37" s="146"/>
      <c r="FI37" s="146"/>
      <c r="FJ37" s="146"/>
      <c r="FK37" s="146"/>
      <c r="FL37" s="146"/>
      <c r="FM37" s="146"/>
      <c r="FN37" s="146"/>
      <c r="FO37" s="146"/>
      <c r="FP37" s="146"/>
      <c r="FQ37" s="146"/>
      <c r="FR37" s="146"/>
      <c r="FS37" s="146"/>
      <c r="FT37" s="146"/>
      <c r="FU37" s="146"/>
      <c r="FV37" s="146"/>
      <c r="FW37" s="146"/>
      <c r="FX37" s="146"/>
      <c r="FY37" s="146"/>
      <c r="FZ37" s="146"/>
      <c r="GA37" s="146"/>
      <c r="GB37" s="146"/>
      <c r="GC37" s="146"/>
      <c r="GD37" s="146"/>
      <c r="GE37" s="146"/>
      <c r="GF37" s="146"/>
      <c r="GG37" s="146"/>
      <c r="GH37" s="146"/>
      <c r="GI37" s="146"/>
      <c r="GJ37" s="146"/>
      <c r="GK37" s="146"/>
      <c r="GL37" s="146"/>
      <c r="GM37" s="146"/>
      <c r="GN37" s="146"/>
      <c r="GO37" s="146"/>
      <c r="GP37" s="146"/>
      <c r="GQ37" s="146"/>
      <c r="GR37" s="146"/>
      <c r="GS37" s="146"/>
      <c r="GT37" s="146"/>
      <c r="GU37" s="146"/>
      <c r="GV37" s="146"/>
      <c r="GW37" s="146"/>
      <c r="GX37" s="146"/>
      <c r="GY37" s="146"/>
      <c r="GZ37" s="146"/>
      <c r="HA37" s="146"/>
      <c r="HB37" s="146"/>
      <c r="HC37" s="146"/>
      <c r="HD37" s="146"/>
      <c r="HE37" s="146"/>
      <c r="HF37" s="146"/>
      <c r="HG37" s="146"/>
      <c r="HH37" s="146"/>
      <c r="HI37" s="146"/>
      <c r="HJ37" s="146"/>
      <c r="HK37" s="146"/>
      <c r="HL37" s="146"/>
      <c r="HM37" s="146"/>
      <c r="HN37" s="146"/>
      <c r="HO37" s="146"/>
      <c r="HP37" s="146"/>
      <c r="HQ37" s="146"/>
      <c r="HR37" s="146"/>
      <c r="HS37" s="146"/>
      <c r="HT37" s="146"/>
      <c r="HU37" s="146"/>
      <c r="HV37" s="146"/>
      <c r="HW37" s="146"/>
      <c r="HX37" s="146"/>
      <c r="HY37" s="146"/>
      <c r="HZ37" s="146"/>
      <c r="IA37" s="146"/>
      <c r="IB37" s="146"/>
      <c r="IC37" s="146"/>
      <c r="ID37" s="146"/>
      <c r="IE37" s="146"/>
      <c r="IF37" s="146"/>
      <c r="IG37" s="146"/>
      <c r="IH37" s="146"/>
      <c r="II37" s="146"/>
      <c r="IJ37" s="146"/>
      <c r="IK37" s="146"/>
      <c r="IL37" s="146"/>
      <c r="IM37" s="146"/>
      <c r="IN37" s="146"/>
      <c r="IO37" s="146"/>
      <c r="IP37" s="146"/>
      <c r="IQ37" s="146"/>
      <c r="IR37" s="146"/>
      <c r="IS37" s="146"/>
      <c r="IT37" s="146"/>
      <c r="IU37" s="146"/>
      <c r="IV37" s="146"/>
      <c r="IW37" s="146"/>
      <c r="IX37" s="146"/>
      <c r="IY37" s="146"/>
      <c r="IZ37" s="146"/>
      <c r="JA37" s="146"/>
      <c r="JB37" s="146"/>
      <c r="JC37" s="146"/>
      <c r="JD37" s="146"/>
      <c r="JE37" s="146"/>
      <c r="JF37" s="146"/>
      <c r="JG37" s="146"/>
      <c r="JH37" s="146"/>
      <c r="JI37" s="146"/>
      <c r="JJ37" s="146"/>
      <c r="JK37" s="146"/>
      <c r="JL37" s="146"/>
      <c r="JM37" s="146"/>
      <c r="JN37" s="146"/>
      <c r="JO37" s="146"/>
      <c r="JP37" s="146"/>
      <c r="JQ37" s="146"/>
      <c r="JR37" s="146"/>
      <c r="JS37" s="146"/>
      <c r="JT37" s="146"/>
      <c r="JU37" s="146"/>
      <c r="JV37" s="146"/>
      <c r="JW37" s="146"/>
      <c r="JX37" s="146"/>
      <c r="JY37" s="146"/>
      <c r="JZ37" s="146"/>
      <c r="KA37" s="146"/>
      <c r="KB37" s="146"/>
      <c r="KC37" s="146"/>
      <c r="KD37" s="146"/>
      <c r="KE37" s="146"/>
      <c r="KF37" s="146"/>
      <c r="KG37" s="146"/>
      <c r="KH37" s="146"/>
      <c r="KI37" s="146"/>
      <c r="KJ37" s="146"/>
      <c r="KK37" s="146"/>
      <c r="KL37" s="146"/>
      <c r="KM37" s="146"/>
      <c r="KN37" s="146"/>
      <c r="KO37" s="146"/>
      <c r="KP37" s="146"/>
      <c r="KQ37" s="146"/>
      <c r="KR37" s="146"/>
      <c r="KS37" s="146"/>
      <c r="KT37" s="146"/>
      <c r="KU37" s="146"/>
      <c r="KV37" s="146"/>
      <c r="KW37" s="146"/>
      <c r="KX37" s="146"/>
      <c r="KY37" s="146"/>
      <c r="KZ37" s="146"/>
      <c r="LA37" s="146"/>
      <c r="LB37" s="146"/>
      <c r="LC37" s="146"/>
      <c r="LD37" s="146"/>
      <c r="LE37" s="146"/>
      <c r="LF37" s="146"/>
      <c r="LG37" s="146"/>
      <c r="LH37" s="146"/>
      <c r="LI37" s="146"/>
      <c r="LJ37" s="146"/>
      <c r="LK37" s="146"/>
      <c r="LL37" s="146"/>
      <c r="LM37" s="146"/>
      <c r="LN37" s="146"/>
      <c r="LO37" s="146"/>
      <c r="LP37" s="146"/>
      <c r="LQ37" s="146"/>
      <c r="LR37" s="146"/>
      <c r="LS37" s="146"/>
      <c r="LT37" s="146"/>
      <c r="LU37" s="146"/>
      <c r="LV37" s="146"/>
      <c r="LW37" s="146"/>
      <c r="LX37" s="146"/>
      <c r="LY37" s="146"/>
      <c r="LZ37" s="146"/>
      <c r="MA37" s="146"/>
      <c r="MB37" s="146"/>
      <c r="MC37" s="146"/>
      <c r="MD37" s="146"/>
      <c r="ME37" s="146"/>
      <c r="MF37" s="146"/>
      <c r="MG37" s="146"/>
      <c r="MH37" s="146"/>
      <c r="MI37" s="146"/>
      <c r="MJ37" s="146"/>
      <c r="MK37" s="146"/>
      <c r="ML37" s="146"/>
      <c r="MM37" s="146"/>
      <c r="MN37" s="146"/>
      <c r="MO37" s="146"/>
      <c r="MP37" s="146"/>
      <c r="MQ37" s="146"/>
      <c r="MR37" s="146"/>
      <c r="MS37" s="146"/>
      <c r="MT37" s="146"/>
      <c r="MU37" s="146"/>
      <c r="MV37" s="146"/>
      <c r="MW37" s="146"/>
      <c r="MX37" s="146"/>
      <c r="MY37" s="146"/>
      <c r="MZ37" s="146"/>
      <c r="NA37" s="146"/>
      <c r="NB37" s="146"/>
      <c r="NC37" s="146"/>
      <c r="ND37" s="146"/>
      <c r="NE37" s="146"/>
      <c r="NF37" s="146"/>
      <c r="NG37" s="146"/>
      <c r="NH37" s="146"/>
      <c r="NI37" s="146"/>
      <c r="NJ37" s="146"/>
      <c r="NK37" s="146"/>
      <c r="NL37" s="146"/>
      <c r="NM37" s="146"/>
      <c r="NN37" s="146"/>
      <c r="NO37" s="146"/>
      <c r="NP37" s="146"/>
      <c r="NQ37" s="146"/>
      <c r="NR37" s="146"/>
      <c r="NS37" s="146"/>
      <c r="NT37" s="146"/>
      <c r="NU37" s="146"/>
      <c r="NV37" s="146"/>
      <c r="NW37" s="146"/>
      <c r="NX37" s="146"/>
      <c r="NY37" s="146"/>
      <c r="NZ37" s="146"/>
      <c r="OA37" s="146"/>
      <c r="OB37" s="146"/>
      <c r="OC37" s="146"/>
      <c r="OD37" s="146"/>
      <c r="OE37" s="146"/>
      <c r="OF37" s="146"/>
      <c r="OG37" s="146"/>
      <c r="OH37" s="146"/>
      <c r="OI37" s="146"/>
      <c r="OJ37" s="146"/>
      <c r="OK37" s="146"/>
      <c r="OL37" s="146"/>
      <c r="OM37" s="146"/>
      <c r="ON37" s="146"/>
      <c r="OO37" s="146"/>
      <c r="OP37" s="146"/>
      <c r="OQ37" s="146"/>
      <c r="OR37" s="146"/>
      <c r="OS37" s="146"/>
      <c r="OT37" s="146"/>
      <c r="OU37" s="146"/>
      <c r="OV37" s="146"/>
      <c r="OW37" s="146"/>
      <c r="OX37" s="146"/>
      <c r="OY37" s="146"/>
      <c r="OZ37" s="146"/>
      <c r="PA37" s="146"/>
      <c r="PB37" s="146"/>
      <c r="PC37" s="146"/>
      <c r="PD37" s="146"/>
      <c r="PE37" s="146"/>
      <c r="PF37" s="146"/>
      <c r="PG37" s="146"/>
      <c r="PH37" s="146"/>
      <c r="PI37" s="146"/>
      <c r="PJ37" s="146"/>
      <c r="PK37" s="146"/>
      <c r="PL37" s="146"/>
      <c r="PM37" s="146"/>
      <c r="PN37" s="146"/>
      <c r="PO37" s="146"/>
      <c r="PP37" s="146"/>
      <c r="PQ37" s="146"/>
      <c r="PR37" s="146"/>
      <c r="PS37" s="146"/>
      <c r="PT37" s="146"/>
      <c r="PU37" s="146"/>
      <c r="PV37" s="146"/>
      <c r="PW37" s="146"/>
      <c r="PX37" s="146"/>
      <c r="PY37" s="146"/>
      <c r="PZ37" s="146"/>
      <c r="QA37" s="146"/>
      <c r="QB37" s="146"/>
      <c r="QC37" s="146"/>
      <c r="QD37" s="146"/>
      <c r="QE37" s="146"/>
      <c r="QF37" s="146"/>
      <c r="QG37" s="146"/>
      <c r="QH37" s="146"/>
      <c r="QI37" s="146"/>
      <c r="QJ37" s="146"/>
      <c r="QK37" s="146"/>
      <c r="QL37" s="146"/>
      <c r="QM37" s="146"/>
      <c r="QN37" s="146"/>
      <c r="QO37" s="146"/>
      <c r="QP37" s="146"/>
      <c r="QQ37" s="146"/>
      <c r="QR37" s="146"/>
      <c r="QS37" s="146"/>
      <c r="QT37" s="146"/>
      <c r="QU37" s="146"/>
      <c r="QV37" s="146"/>
      <c r="QW37" s="146"/>
      <c r="QX37" s="146"/>
      <c r="QY37" s="146"/>
      <c r="QZ37" s="146"/>
      <c r="RA37" s="146"/>
      <c r="RB37" s="146"/>
      <c r="RC37" s="146"/>
      <c r="RD37" s="146"/>
      <c r="RE37" s="146"/>
      <c r="RF37" s="146"/>
      <c r="RG37" s="146"/>
      <c r="RH37" s="146"/>
      <c r="RI37" s="146"/>
      <c r="RJ37" s="146"/>
      <c r="RK37" s="146"/>
      <c r="RL37" s="146"/>
      <c r="RM37" s="146"/>
      <c r="RN37" s="146"/>
      <c r="RO37" s="146"/>
      <c r="RP37" s="146"/>
      <c r="RQ37" s="146"/>
      <c r="RR37" s="146"/>
      <c r="RS37" s="146"/>
      <c r="RT37" s="146"/>
      <c r="RU37" s="146"/>
      <c r="RV37" s="146"/>
      <c r="RW37" s="146"/>
      <c r="RX37" s="146"/>
      <c r="RY37" s="146"/>
      <c r="RZ37" s="146"/>
      <c r="SA37" s="146"/>
      <c r="SB37" s="146"/>
      <c r="SC37" s="146"/>
      <c r="SD37" s="146"/>
      <c r="SE37" s="146"/>
      <c r="SF37" s="146"/>
      <c r="SG37" s="146"/>
      <c r="SH37" s="146"/>
      <c r="SI37" s="146"/>
      <c r="SJ37" s="146"/>
      <c r="SK37" s="146"/>
      <c r="SL37" s="146"/>
      <c r="SM37" s="146"/>
      <c r="SN37" s="146"/>
      <c r="SO37" s="146"/>
      <c r="SP37" s="146"/>
      <c r="SQ37" s="146"/>
      <c r="SR37" s="146"/>
      <c r="SS37" s="146"/>
      <c r="ST37" s="146"/>
      <c r="SU37" s="146"/>
      <c r="SV37" s="146"/>
      <c r="SW37" s="146"/>
      <c r="SX37" s="146"/>
      <c r="SY37" s="146"/>
      <c r="SZ37" s="146"/>
      <c r="TA37" s="146"/>
      <c r="TB37" s="146"/>
      <c r="TC37" s="146"/>
      <c r="TD37" s="146"/>
      <c r="TE37" s="146"/>
      <c r="TF37" s="146"/>
      <c r="TG37" s="146"/>
      <c r="TH37" s="146"/>
      <c r="TI37" s="146"/>
      <c r="TJ37" s="146"/>
      <c r="TK37" s="146"/>
      <c r="TL37" s="146"/>
      <c r="TM37" s="146"/>
      <c r="TN37" s="146"/>
      <c r="TO37" s="146"/>
      <c r="TP37" s="146"/>
      <c r="TQ37" s="146"/>
      <c r="TR37" s="146"/>
      <c r="TS37" s="146"/>
      <c r="TT37" s="146"/>
      <c r="TU37" s="146"/>
      <c r="TV37" s="146"/>
      <c r="TW37" s="146"/>
      <c r="TX37" s="146"/>
      <c r="TY37" s="146"/>
      <c r="TZ37" s="146"/>
      <c r="UA37" s="146"/>
      <c r="UB37" s="146"/>
      <c r="UC37" s="146"/>
      <c r="UD37" s="146"/>
      <c r="UE37" s="146"/>
      <c r="UF37" s="146"/>
      <c r="UG37" s="146"/>
      <c r="UH37" s="146"/>
      <c r="UI37" s="146"/>
      <c r="UJ37" s="146"/>
      <c r="UK37" s="146"/>
      <c r="UL37" s="146"/>
      <c r="UM37" s="146"/>
      <c r="UN37" s="146"/>
      <c r="UO37" s="146"/>
      <c r="UP37" s="146"/>
      <c r="UQ37" s="146"/>
      <c r="UR37" s="146"/>
      <c r="US37" s="146"/>
      <c r="UT37" s="146"/>
      <c r="UU37" s="146"/>
      <c r="UV37" s="146"/>
      <c r="UW37" s="146"/>
      <c r="UX37" s="146"/>
      <c r="UY37" s="146"/>
      <c r="UZ37" s="146"/>
      <c r="VA37" s="146"/>
      <c r="VB37" s="146"/>
      <c r="VC37" s="146"/>
      <c r="VD37" s="146"/>
      <c r="VE37" s="146"/>
      <c r="VF37" s="146"/>
      <c r="VG37" s="146"/>
      <c r="VH37" s="146"/>
      <c r="VI37" s="146"/>
      <c r="VJ37" s="146"/>
      <c r="VK37" s="146"/>
      <c r="VL37" s="146"/>
      <c r="VM37" s="146"/>
      <c r="VN37" s="146"/>
      <c r="VO37" s="146"/>
      <c r="VP37" s="146"/>
      <c r="VQ37" s="146"/>
      <c r="VR37" s="146"/>
      <c r="VS37" s="146"/>
      <c r="VT37" s="146"/>
      <c r="VU37" s="146"/>
      <c r="VV37" s="146"/>
      <c r="VW37" s="146"/>
      <c r="VX37" s="146"/>
      <c r="VY37" s="146"/>
      <c r="VZ37" s="146"/>
      <c r="WA37" s="146"/>
      <c r="WB37" s="146"/>
      <c r="WC37" s="146"/>
      <c r="WD37" s="146"/>
      <c r="WE37" s="146"/>
      <c r="WF37" s="146"/>
      <c r="WG37" s="146"/>
      <c r="WH37" s="146"/>
      <c r="WI37" s="146"/>
      <c r="WJ37" s="146"/>
      <c r="WK37" s="146"/>
      <c r="WL37" s="146"/>
      <c r="WM37" s="146"/>
      <c r="WN37" s="146"/>
      <c r="WO37" s="146"/>
      <c r="WP37" s="146"/>
      <c r="WQ37" s="146"/>
      <c r="WR37" s="146"/>
      <c r="WS37" s="146"/>
      <c r="WT37" s="146"/>
      <c r="WU37" s="146"/>
      <c r="WV37" s="146"/>
      <c r="WW37" s="146"/>
      <c r="WX37" s="146"/>
      <c r="WY37" s="146"/>
      <c r="WZ37" s="146"/>
      <c r="XA37" s="146"/>
      <c r="XB37" s="146"/>
      <c r="XC37" s="146"/>
      <c r="XD37" s="146"/>
      <c r="XE37" s="146"/>
      <c r="XF37" s="146"/>
      <c r="XG37" s="146"/>
      <c r="XH37" s="146"/>
      <c r="XI37" s="146"/>
      <c r="XJ37" s="146"/>
      <c r="XK37" s="146"/>
      <c r="XL37" s="146"/>
      <c r="XM37" s="146"/>
      <c r="XN37" s="146"/>
      <c r="XO37" s="146"/>
      <c r="XP37" s="146"/>
      <c r="XQ37" s="146"/>
      <c r="XR37" s="146"/>
      <c r="XS37" s="146"/>
      <c r="XT37" s="146"/>
      <c r="XU37" s="146"/>
      <c r="XV37" s="146"/>
      <c r="XW37" s="146"/>
      <c r="XX37" s="146"/>
      <c r="XY37" s="146"/>
      <c r="XZ37" s="146"/>
      <c r="YA37" s="146"/>
      <c r="YB37" s="146"/>
      <c r="YC37" s="146"/>
      <c r="YD37" s="146"/>
      <c r="YE37" s="146"/>
      <c r="YF37" s="146"/>
      <c r="YG37" s="146"/>
      <c r="YH37" s="146"/>
      <c r="YI37" s="146"/>
      <c r="YJ37" s="146"/>
      <c r="YK37" s="146"/>
      <c r="YL37" s="146"/>
      <c r="YM37" s="146"/>
      <c r="YN37" s="146"/>
      <c r="YO37" s="146"/>
      <c r="YP37" s="146"/>
      <c r="YQ37" s="146"/>
      <c r="YR37" s="146"/>
      <c r="YS37" s="146"/>
      <c r="YT37" s="146"/>
      <c r="YU37" s="146"/>
      <c r="YV37" s="146"/>
      <c r="YW37" s="146"/>
      <c r="YX37" s="146"/>
      <c r="YY37" s="146"/>
      <c r="YZ37" s="146"/>
      <c r="ZA37" s="146"/>
      <c r="ZB37" s="146"/>
      <c r="ZC37" s="146"/>
      <c r="ZD37" s="146"/>
      <c r="ZE37" s="146"/>
      <c r="ZF37" s="146"/>
      <c r="ZG37" s="146"/>
      <c r="ZH37" s="146"/>
      <c r="ZI37" s="146"/>
      <c r="ZJ37" s="146"/>
      <c r="ZK37" s="146"/>
      <c r="ZL37" s="146"/>
      <c r="ZM37" s="146"/>
      <c r="ZN37" s="146"/>
      <c r="ZO37" s="146"/>
      <c r="ZP37" s="146"/>
      <c r="ZQ37" s="146"/>
      <c r="ZR37" s="146"/>
      <c r="ZS37" s="146"/>
      <c r="ZT37" s="146"/>
      <c r="ZU37" s="146"/>
      <c r="ZV37" s="146"/>
      <c r="ZW37" s="146"/>
      <c r="ZX37" s="146"/>
      <c r="ZY37" s="146"/>
      <c r="ZZ37" s="146"/>
      <c r="AAA37" s="146"/>
      <c r="AAB37" s="146"/>
      <c r="AAC37" s="146"/>
      <c r="AAD37" s="146"/>
      <c r="AAE37" s="146"/>
      <c r="AAF37" s="146"/>
      <c r="AAG37" s="146"/>
      <c r="AAH37" s="146"/>
      <c r="AAI37" s="146"/>
      <c r="AAJ37" s="146"/>
      <c r="AAK37" s="146"/>
      <c r="AAL37" s="146"/>
      <c r="AAM37" s="146"/>
      <c r="AAN37" s="146"/>
      <c r="AAO37" s="146"/>
      <c r="AAP37" s="146"/>
      <c r="AAQ37" s="146"/>
      <c r="AAR37" s="146"/>
      <c r="AAS37" s="146"/>
      <c r="AAT37" s="146"/>
      <c r="AAU37" s="146"/>
      <c r="AAV37" s="146"/>
      <c r="AAW37" s="146"/>
      <c r="AAX37" s="146"/>
      <c r="AAY37" s="146"/>
      <c r="AAZ37" s="146"/>
      <c r="ABA37" s="146"/>
      <c r="ABB37" s="146"/>
      <c r="ABC37" s="146"/>
      <c r="ABD37" s="146"/>
    </row>
    <row r="38" spans="1:732" s="147" customFormat="1" ht="15.75" thickBot="1" x14ac:dyDescent="0.3">
      <c r="A38" s="212" t="s">
        <v>73</v>
      </c>
      <c r="B38" s="191" t="s">
        <v>24</v>
      </c>
      <c r="C38" s="162"/>
      <c r="D38" s="163"/>
      <c r="E38" s="162"/>
      <c r="F38" s="163"/>
      <c r="G38" s="164"/>
      <c r="H38" s="149"/>
      <c r="I38" s="245"/>
      <c r="J38" s="246"/>
      <c r="K38" s="148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6"/>
      <c r="DV38" s="146"/>
      <c r="DW38" s="146"/>
      <c r="DX38" s="146"/>
      <c r="DY38" s="146"/>
      <c r="DZ38" s="146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  <c r="EK38" s="146"/>
      <c r="EL38" s="146"/>
      <c r="EM38" s="146"/>
      <c r="EN38" s="146"/>
      <c r="EO38" s="146"/>
      <c r="EP38" s="146"/>
      <c r="EQ38" s="146"/>
      <c r="ER38" s="146"/>
      <c r="ES38" s="146"/>
      <c r="ET38" s="146"/>
      <c r="EU38" s="146"/>
      <c r="EV38" s="146"/>
      <c r="EW38" s="146"/>
      <c r="EX38" s="146"/>
      <c r="EY38" s="146"/>
      <c r="EZ38" s="146"/>
      <c r="FA38" s="146"/>
      <c r="FB38" s="146"/>
      <c r="FC38" s="146"/>
      <c r="FD38" s="146"/>
      <c r="FE38" s="146"/>
      <c r="FF38" s="146"/>
      <c r="FG38" s="146"/>
      <c r="FH38" s="146"/>
      <c r="FI38" s="146"/>
      <c r="FJ38" s="146"/>
      <c r="FK38" s="146"/>
      <c r="FL38" s="146"/>
      <c r="FM38" s="146"/>
      <c r="FN38" s="146"/>
      <c r="FO38" s="146"/>
      <c r="FP38" s="146"/>
      <c r="FQ38" s="146"/>
      <c r="FR38" s="146"/>
      <c r="FS38" s="146"/>
      <c r="FT38" s="146"/>
      <c r="FU38" s="146"/>
      <c r="FV38" s="146"/>
      <c r="FW38" s="146"/>
      <c r="FX38" s="146"/>
      <c r="FY38" s="146"/>
      <c r="FZ38" s="146"/>
      <c r="GA38" s="146"/>
      <c r="GB38" s="146"/>
      <c r="GC38" s="146"/>
      <c r="GD38" s="146"/>
      <c r="GE38" s="146"/>
      <c r="GF38" s="146"/>
      <c r="GG38" s="146"/>
      <c r="GH38" s="146"/>
      <c r="GI38" s="146"/>
      <c r="GJ38" s="146"/>
      <c r="GK38" s="146"/>
      <c r="GL38" s="146"/>
      <c r="GM38" s="146"/>
      <c r="GN38" s="146"/>
      <c r="GO38" s="146"/>
      <c r="GP38" s="146"/>
      <c r="GQ38" s="146"/>
      <c r="GR38" s="146"/>
      <c r="GS38" s="146"/>
      <c r="GT38" s="146"/>
      <c r="GU38" s="146"/>
      <c r="GV38" s="146"/>
      <c r="GW38" s="146"/>
      <c r="GX38" s="146"/>
      <c r="GY38" s="146"/>
      <c r="GZ38" s="146"/>
      <c r="HA38" s="146"/>
      <c r="HB38" s="146"/>
      <c r="HC38" s="146"/>
      <c r="HD38" s="146"/>
      <c r="HE38" s="146"/>
      <c r="HF38" s="146"/>
      <c r="HG38" s="146"/>
      <c r="HH38" s="146"/>
      <c r="HI38" s="146"/>
      <c r="HJ38" s="146"/>
      <c r="HK38" s="146"/>
      <c r="HL38" s="146"/>
      <c r="HM38" s="146"/>
      <c r="HN38" s="146"/>
      <c r="HO38" s="146"/>
      <c r="HP38" s="146"/>
      <c r="HQ38" s="146"/>
      <c r="HR38" s="146"/>
      <c r="HS38" s="146"/>
      <c r="HT38" s="146"/>
      <c r="HU38" s="146"/>
      <c r="HV38" s="146"/>
      <c r="HW38" s="146"/>
      <c r="HX38" s="146"/>
      <c r="HY38" s="146"/>
      <c r="HZ38" s="146"/>
      <c r="IA38" s="146"/>
      <c r="IB38" s="146"/>
      <c r="IC38" s="146"/>
      <c r="ID38" s="146"/>
      <c r="IE38" s="146"/>
      <c r="IF38" s="146"/>
      <c r="IG38" s="146"/>
      <c r="IH38" s="146"/>
      <c r="II38" s="146"/>
      <c r="IJ38" s="146"/>
      <c r="IK38" s="146"/>
      <c r="IL38" s="146"/>
      <c r="IM38" s="146"/>
      <c r="IN38" s="146"/>
      <c r="IO38" s="146"/>
      <c r="IP38" s="146"/>
      <c r="IQ38" s="146"/>
      <c r="IR38" s="146"/>
      <c r="IS38" s="146"/>
      <c r="IT38" s="146"/>
      <c r="IU38" s="146"/>
      <c r="IV38" s="146"/>
      <c r="IW38" s="146"/>
      <c r="IX38" s="146"/>
      <c r="IY38" s="146"/>
      <c r="IZ38" s="146"/>
      <c r="JA38" s="146"/>
      <c r="JB38" s="146"/>
      <c r="JC38" s="146"/>
      <c r="JD38" s="146"/>
      <c r="JE38" s="146"/>
      <c r="JF38" s="146"/>
      <c r="JG38" s="146"/>
      <c r="JH38" s="146"/>
      <c r="JI38" s="146"/>
      <c r="JJ38" s="146"/>
      <c r="JK38" s="146"/>
      <c r="JL38" s="146"/>
      <c r="JM38" s="146"/>
      <c r="JN38" s="146"/>
      <c r="JO38" s="146"/>
      <c r="JP38" s="146"/>
      <c r="JQ38" s="146"/>
      <c r="JR38" s="146"/>
      <c r="JS38" s="146"/>
      <c r="JT38" s="146"/>
      <c r="JU38" s="146"/>
      <c r="JV38" s="146"/>
      <c r="JW38" s="146"/>
      <c r="JX38" s="146"/>
      <c r="JY38" s="146"/>
      <c r="JZ38" s="146"/>
      <c r="KA38" s="146"/>
      <c r="KB38" s="146"/>
      <c r="KC38" s="146"/>
      <c r="KD38" s="146"/>
      <c r="KE38" s="146"/>
      <c r="KF38" s="146"/>
      <c r="KG38" s="146"/>
      <c r="KH38" s="146"/>
      <c r="KI38" s="146"/>
      <c r="KJ38" s="146"/>
      <c r="KK38" s="146"/>
      <c r="KL38" s="146"/>
      <c r="KM38" s="146"/>
      <c r="KN38" s="146"/>
      <c r="KO38" s="146"/>
      <c r="KP38" s="146"/>
      <c r="KQ38" s="146"/>
      <c r="KR38" s="146"/>
      <c r="KS38" s="146"/>
      <c r="KT38" s="146"/>
      <c r="KU38" s="146"/>
      <c r="KV38" s="146"/>
      <c r="KW38" s="146"/>
      <c r="KX38" s="146"/>
      <c r="KY38" s="146"/>
      <c r="KZ38" s="146"/>
      <c r="LA38" s="146"/>
      <c r="LB38" s="146"/>
      <c r="LC38" s="146"/>
      <c r="LD38" s="146"/>
      <c r="LE38" s="146"/>
      <c r="LF38" s="146"/>
      <c r="LG38" s="146"/>
      <c r="LH38" s="146"/>
      <c r="LI38" s="146"/>
      <c r="LJ38" s="146"/>
      <c r="LK38" s="146"/>
      <c r="LL38" s="146"/>
      <c r="LM38" s="146"/>
      <c r="LN38" s="146"/>
      <c r="LO38" s="146"/>
      <c r="LP38" s="146"/>
      <c r="LQ38" s="146"/>
      <c r="LR38" s="146"/>
      <c r="LS38" s="146"/>
      <c r="LT38" s="146"/>
      <c r="LU38" s="146"/>
      <c r="LV38" s="146"/>
      <c r="LW38" s="146"/>
      <c r="LX38" s="146"/>
      <c r="LY38" s="146"/>
      <c r="LZ38" s="146"/>
      <c r="MA38" s="146"/>
      <c r="MB38" s="146"/>
      <c r="MC38" s="146"/>
      <c r="MD38" s="146"/>
      <c r="ME38" s="146"/>
      <c r="MF38" s="146"/>
      <c r="MG38" s="146"/>
      <c r="MH38" s="146"/>
      <c r="MI38" s="146"/>
      <c r="MJ38" s="146"/>
      <c r="MK38" s="146"/>
      <c r="ML38" s="146"/>
      <c r="MM38" s="146"/>
      <c r="MN38" s="146"/>
      <c r="MO38" s="146"/>
      <c r="MP38" s="146"/>
      <c r="MQ38" s="146"/>
      <c r="MR38" s="146"/>
      <c r="MS38" s="146"/>
      <c r="MT38" s="146"/>
      <c r="MU38" s="146"/>
      <c r="MV38" s="146"/>
      <c r="MW38" s="146"/>
      <c r="MX38" s="146"/>
      <c r="MY38" s="146"/>
      <c r="MZ38" s="146"/>
      <c r="NA38" s="146"/>
      <c r="NB38" s="146"/>
      <c r="NC38" s="146"/>
      <c r="ND38" s="146"/>
      <c r="NE38" s="146"/>
      <c r="NF38" s="146"/>
      <c r="NG38" s="146"/>
      <c r="NH38" s="146"/>
      <c r="NI38" s="146"/>
      <c r="NJ38" s="146"/>
      <c r="NK38" s="146"/>
      <c r="NL38" s="146"/>
      <c r="NM38" s="146"/>
      <c r="NN38" s="146"/>
      <c r="NO38" s="146"/>
      <c r="NP38" s="146"/>
      <c r="NQ38" s="146"/>
      <c r="NR38" s="146"/>
      <c r="NS38" s="146"/>
      <c r="NT38" s="146"/>
      <c r="NU38" s="146"/>
      <c r="NV38" s="146"/>
      <c r="NW38" s="146"/>
      <c r="NX38" s="146"/>
      <c r="NY38" s="146"/>
      <c r="NZ38" s="146"/>
      <c r="OA38" s="146"/>
      <c r="OB38" s="146"/>
      <c r="OC38" s="146"/>
      <c r="OD38" s="146"/>
      <c r="OE38" s="146"/>
      <c r="OF38" s="146"/>
      <c r="OG38" s="146"/>
      <c r="OH38" s="146"/>
      <c r="OI38" s="146"/>
      <c r="OJ38" s="146"/>
      <c r="OK38" s="146"/>
      <c r="OL38" s="146"/>
      <c r="OM38" s="146"/>
      <c r="ON38" s="146"/>
      <c r="OO38" s="146"/>
      <c r="OP38" s="146"/>
      <c r="OQ38" s="146"/>
      <c r="OR38" s="146"/>
      <c r="OS38" s="146"/>
      <c r="OT38" s="146"/>
      <c r="OU38" s="146"/>
      <c r="OV38" s="146"/>
      <c r="OW38" s="146"/>
      <c r="OX38" s="146"/>
      <c r="OY38" s="146"/>
      <c r="OZ38" s="146"/>
      <c r="PA38" s="146"/>
      <c r="PB38" s="146"/>
      <c r="PC38" s="146"/>
      <c r="PD38" s="146"/>
      <c r="PE38" s="146"/>
      <c r="PF38" s="146"/>
      <c r="PG38" s="146"/>
      <c r="PH38" s="146"/>
      <c r="PI38" s="146"/>
      <c r="PJ38" s="146"/>
      <c r="PK38" s="146"/>
      <c r="PL38" s="146"/>
      <c r="PM38" s="146"/>
      <c r="PN38" s="146"/>
      <c r="PO38" s="146"/>
      <c r="PP38" s="146"/>
      <c r="PQ38" s="146"/>
      <c r="PR38" s="146"/>
      <c r="PS38" s="146"/>
      <c r="PT38" s="146"/>
      <c r="PU38" s="146"/>
      <c r="PV38" s="146"/>
      <c r="PW38" s="146"/>
      <c r="PX38" s="146"/>
      <c r="PY38" s="146"/>
      <c r="PZ38" s="146"/>
      <c r="QA38" s="146"/>
      <c r="QB38" s="146"/>
      <c r="QC38" s="146"/>
      <c r="QD38" s="146"/>
      <c r="QE38" s="146"/>
      <c r="QF38" s="146"/>
      <c r="QG38" s="146"/>
      <c r="QH38" s="146"/>
      <c r="QI38" s="146"/>
      <c r="QJ38" s="146"/>
      <c r="QK38" s="146"/>
      <c r="QL38" s="146"/>
      <c r="QM38" s="146"/>
      <c r="QN38" s="146"/>
      <c r="QO38" s="146"/>
      <c r="QP38" s="146"/>
      <c r="QQ38" s="146"/>
      <c r="QR38" s="146"/>
      <c r="QS38" s="146"/>
      <c r="QT38" s="146"/>
      <c r="QU38" s="146"/>
      <c r="QV38" s="146"/>
      <c r="QW38" s="146"/>
      <c r="QX38" s="146"/>
      <c r="QY38" s="146"/>
      <c r="QZ38" s="146"/>
      <c r="RA38" s="146"/>
      <c r="RB38" s="146"/>
      <c r="RC38" s="146"/>
      <c r="RD38" s="146"/>
      <c r="RE38" s="146"/>
      <c r="RF38" s="146"/>
      <c r="RG38" s="146"/>
      <c r="RH38" s="146"/>
      <c r="RI38" s="146"/>
      <c r="RJ38" s="146"/>
      <c r="RK38" s="146"/>
      <c r="RL38" s="146"/>
      <c r="RM38" s="146"/>
      <c r="RN38" s="146"/>
      <c r="RO38" s="146"/>
      <c r="RP38" s="146"/>
      <c r="RQ38" s="146"/>
      <c r="RR38" s="146"/>
      <c r="RS38" s="146"/>
      <c r="RT38" s="146"/>
      <c r="RU38" s="146"/>
      <c r="RV38" s="146"/>
      <c r="RW38" s="146"/>
      <c r="RX38" s="146"/>
      <c r="RY38" s="146"/>
      <c r="RZ38" s="146"/>
      <c r="SA38" s="146"/>
      <c r="SB38" s="146"/>
      <c r="SC38" s="146"/>
      <c r="SD38" s="146"/>
      <c r="SE38" s="146"/>
      <c r="SF38" s="146"/>
      <c r="SG38" s="146"/>
      <c r="SH38" s="146"/>
      <c r="SI38" s="146"/>
      <c r="SJ38" s="146"/>
      <c r="SK38" s="146"/>
      <c r="SL38" s="146"/>
      <c r="SM38" s="146"/>
      <c r="SN38" s="146"/>
      <c r="SO38" s="146"/>
      <c r="SP38" s="146"/>
      <c r="SQ38" s="146"/>
      <c r="SR38" s="146"/>
      <c r="SS38" s="146"/>
      <c r="ST38" s="146"/>
      <c r="SU38" s="146"/>
      <c r="SV38" s="146"/>
      <c r="SW38" s="146"/>
      <c r="SX38" s="146"/>
      <c r="SY38" s="146"/>
      <c r="SZ38" s="146"/>
      <c r="TA38" s="146"/>
      <c r="TB38" s="146"/>
      <c r="TC38" s="146"/>
      <c r="TD38" s="146"/>
      <c r="TE38" s="146"/>
      <c r="TF38" s="146"/>
      <c r="TG38" s="146"/>
      <c r="TH38" s="146"/>
      <c r="TI38" s="146"/>
      <c r="TJ38" s="146"/>
      <c r="TK38" s="146"/>
      <c r="TL38" s="146"/>
      <c r="TM38" s="146"/>
      <c r="TN38" s="146"/>
      <c r="TO38" s="146"/>
      <c r="TP38" s="146"/>
      <c r="TQ38" s="146"/>
      <c r="TR38" s="146"/>
      <c r="TS38" s="146"/>
      <c r="TT38" s="146"/>
      <c r="TU38" s="146"/>
      <c r="TV38" s="146"/>
      <c r="TW38" s="146"/>
      <c r="TX38" s="146"/>
      <c r="TY38" s="146"/>
      <c r="TZ38" s="146"/>
      <c r="UA38" s="146"/>
      <c r="UB38" s="146"/>
      <c r="UC38" s="146"/>
      <c r="UD38" s="146"/>
      <c r="UE38" s="146"/>
      <c r="UF38" s="146"/>
      <c r="UG38" s="146"/>
      <c r="UH38" s="146"/>
      <c r="UI38" s="146"/>
      <c r="UJ38" s="146"/>
      <c r="UK38" s="146"/>
      <c r="UL38" s="146"/>
      <c r="UM38" s="146"/>
      <c r="UN38" s="146"/>
      <c r="UO38" s="146"/>
      <c r="UP38" s="146"/>
      <c r="UQ38" s="146"/>
      <c r="UR38" s="146"/>
      <c r="US38" s="146"/>
      <c r="UT38" s="146"/>
      <c r="UU38" s="146"/>
      <c r="UV38" s="146"/>
      <c r="UW38" s="146"/>
      <c r="UX38" s="146"/>
      <c r="UY38" s="146"/>
      <c r="UZ38" s="146"/>
      <c r="VA38" s="146"/>
      <c r="VB38" s="146"/>
      <c r="VC38" s="146"/>
      <c r="VD38" s="146"/>
      <c r="VE38" s="146"/>
      <c r="VF38" s="146"/>
      <c r="VG38" s="146"/>
      <c r="VH38" s="146"/>
      <c r="VI38" s="146"/>
      <c r="VJ38" s="146"/>
      <c r="VK38" s="146"/>
      <c r="VL38" s="146"/>
      <c r="VM38" s="146"/>
      <c r="VN38" s="146"/>
      <c r="VO38" s="146"/>
      <c r="VP38" s="146"/>
      <c r="VQ38" s="146"/>
      <c r="VR38" s="146"/>
      <c r="VS38" s="146"/>
      <c r="VT38" s="146"/>
      <c r="VU38" s="146"/>
      <c r="VV38" s="146"/>
      <c r="VW38" s="146"/>
      <c r="VX38" s="146"/>
      <c r="VY38" s="146"/>
      <c r="VZ38" s="146"/>
      <c r="WA38" s="146"/>
      <c r="WB38" s="146"/>
      <c r="WC38" s="146"/>
      <c r="WD38" s="146"/>
      <c r="WE38" s="146"/>
      <c r="WF38" s="146"/>
      <c r="WG38" s="146"/>
      <c r="WH38" s="146"/>
      <c r="WI38" s="146"/>
      <c r="WJ38" s="146"/>
      <c r="WK38" s="146"/>
      <c r="WL38" s="146"/>
      <c r="WM38" s="146"/>
      <c r="WN38" s="146"/>
      <c r="WO38" s="146"/>
      <c r="WP38" s="146"/>
      <c r="WQ38" s="146"/>
      <c r="WR38" s="146"/>
      <c r="WS38" s="146"/>
      <c r="WT38" s="146"/>
      <c r="WU38" s="146"/>
      <c r="WV38" s="146"/>
      <c r="WW38" s="146"/>
      <c r="WX38" s="146"/>
      <c r="WY38" s="146"/>
      <c r="WZ38" s="146"/>
      <c r="XA38" s="146"/>
      <c r="XB38" s="146"/>
      <c r="XC38" s="146"/>
      <c r="XD38" s="146"/>
      <c r="XE38" s="146"/>
      <c r="XF38" s="146"/>
      <c r="XG38" s="146"/>
      <c r="XH38" s="146"/>
      <c r="XI38" s="146"/>
      <c r="XJ38" s="146"/>
      <c r="XK38" s="146"/>
      <c r="XL38" s="146"/>
      <c r="XM38" s="146"/>
      <c r="XN38" s="146"/>
      <c r="XO38" s="146"/>
      <c r="XP38" s="146"/>
      <c r="XQ38" s="146"/>
      <c r="XR38" s="146"/>
      <c r="XS38" s="146"/>
      <c r="XT38" s="146"/>
      <c r="XU38" s="146"/>
      <c r="XV38" s="146"/>
      <c r="XW38" s="146"/>
      <c r="XX38" s="146"/>
      <c r="XY38" s="146"/>
      <c r="XZ38" s="146"/>
      <c r="YA38" s="146"/>
      <c r="YB38" s="146"/>
      <c r="YC38" s="146"/>
      <c r="YD38" s="146"/>
      <c r="YE38" s="146"/>
      <c r="YF38" s="146"/>
      <c r="YG38" s="146"/>
      <c r="YH38" s="146"/>
      <c r="YI38" s="146"/>
      <c r="YJ38" s="146"/>
      <c r="YK38" s="146"/>
      <c r="YL38" s="146"/>
      <c r="YM38" s="146"/>
      <c r="YN38" s="146"/>
      <c r="YO38" s="146"/>
      <c r="YP38" s="146"/>
      <c r="YQ38" s="146"/>
      <c r="YR38" s="146"/>
      <c r="YS38" s="146"/>
      <c r="YT38" s="146"/>
      <c r="YU38" s="146"/>
      <c r="YV38" s="146"/>
      <c r="YW38" s="146"/>
      <c r="YX38" s="146"/>
      <c r="YY38" s="146"/>
      <c r="YZ38" s="146"/>
      <c r="ZA38" s="146"/>
      <c r="ZB38" s="146"/>
      <c r="ZC38" s="146"/>
      <c r="ZD38" s="146"/>
      <c r="ZE38" s="146"/>
      <c r="ZF38" s="146"/>
      <c r="ZG38" s="146"/>
      <c r="ZH38" s="146"/>
      <c r="ZI38" s="146"/>
      <c r="ZJ38" s="146"/>
      <c r="ZK38" s="146"/>
      <c r="ZL38" s="146"/>
      <c r="ZM38" s="146"/>
      <c r="ZN38" s="146"/>
      <c r="ZO38" s="146"/>
      <c r="ZP38" s="146"/>
      <c r="ZQ38" s="146"/>
      <c r="ZR38" s="146"/>
      <c r="ZS38" s="146"/>
      <c r="ZT38" s="146"/>
      <c r="ZU38" s="146"/>
      <c r="ZV38" s="146"/>
      <c r="ZW38" s="146"/>
      <c r="ZX38" s="146"/>
      <c r="ZY38" s="146"/>
      <c r="ZZ38" s="146"/>
      <c r="AAA38" s="146"/>
      <c r="AAB38" s="146"/>
      <c r="AAC38" s="146"/>
      <c r="AAD38" s="146"/>
      <c r="AAE38" s="146"/>
      <c r="AAF38" s="146"/>
      <c r="AAG38" s="146"/>
      <c r="AAH38" s="146"/>
      <c r="AAI38" s="146"/>
      <c r="AAJ38" s="146"/>
      <c r="AAK38" s="146"/>
      <c r="AAL38" s="146"/>
      <c r="AAM38" s="146"/>
      <c r="AAN38" s="146"/>
      <c r="AAO38" s="146"/>
      <c r="AAP38" s="146"/>
      <c r="AAQ38" s="146"/>
      <c r="AAR38" s="146"/>
      <c r="AAS38" s="146"/>
      <c r="AAT38" s="146"/>
      <c r="AAU38" s="146"/>
      <c r="AAV38" s="146"/>
      <c r="AAW38" s="146"/>
      <c r="AAX38" s="146"/>
      <c r="AAY38" s="146"/>
      <c r="AAZ38" s="146"/>
      <c r="ABA38" s="146"/>
      <c r="ABB38" s="146"/>
      <c r="ABC38" s="146"/>
      <c r="ABD38" s="146"/>
    </row>
    <row r="39" spans="1:732" s="11" customFormat="1" ht="35.25" customHeight="1" x14ac:dyDescent="0.25">
      <c r="A39" s="218" t="s">
        <v>66</v>
      </c>
      <c r="B39" s="187" t="s">
        <v>116</v>
      </c>
      <c r="C39" s="150" t="s">
        <v>4</v>
      </c>
      <c r="D39" s="213">
        <v>211.25</v>
      </c>
      <c r="E39" s="283">
        <f t="shared" ref="E39:E42" si="9">K39</f>
        <v>57.302399999999999</v>
      </c>
      <c r="F39" s="283">
        <f t="shared" ref="F39:F42" si="10">E39*D39</f>
        <v>12105.132</v>
      </c>
      <c r="G39" s="178"/>
      <c r="H39" s="145"/>
      <c r="I39" s="252" t="s">
        <v>99</v>
      </c>
      <c r="J39" s="246">
        <v>45.12</v>
      </c>
      <c r="K39" s="148">
        <f t="shared" si="0"/>
        <v>57.302399999999999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</row>
    <row r="40" spans="1:732" s="11" customFormat="1" ht="30" x14ac:dyDescent="0.25">
      <c r="A40" s="218" t="s">
        <v>67</v>
      </c>
      <c r="B40" s="187" t="s">
        <v>200</v>
      </c>
      <c r="C40" s="150" t="s">
        <v>4</v>
      </c>
      <c r="D40" s="213">
        <v>210.14</v>
      </c>
      <c r="E40" s="283">
        <f t="shared" si="9"/>
        <v>179.41290000000001</v>
      </c>
      <c r="F40" s="283">
        <f t="shared" si="10"/>
        <v>37701.826805999997</v>
      </c>
      <c r="G40" s="178"/>
      <c r="H40" s="7"/>
      <c r="I40" s="252" t="s">
        <v>199</v>
      </c>
      <c r="J40" s="246">
        <v>141.27000000000001</v>
      </c>
      <c r="K40" s="148">
        <f t="shared" si="0"/>
        <v>179.41290000000001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</row>
    <row r="41" spans="1:732" s="11" customFormat="1" ht="30" x14ac:dyDescent="0.25">
      <c r="A41" s="218" t="s">
        <v>68</v>
      </c>
      <c r="B41" s="188" t="s">
        <v>148</v>
      </c>
      <c r="C41" s="150" t="s">
        <v>25</v>
      </c>
      <c r="D41" s="213">
        <v>54.18</v>
      </c>
      <c r="E41" s="283">
        <f t="shared" si="9"/>
        <v>262.15339999999998</v>
      </c>
      <c r="F41" s="283">
        <f t="shared" si="10"/>
        <v>14203.471211999999</v>
      </c>
      <c r="G41" s="178"/>
      <c r="H41" s="7"/>
      <c r="I41" s="252">
        <v>94229</v>
      </c>
      <c r="J41" s="246">
        <v>206.42</v>
      </c>
      <c r="K41" s="148">
        <f t="shared" si="0"/>
        <v>262.15339999999998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  <c r="ZT41" s="10"/>
      <c r="ZU41" s="10"/>
      <c r="ZV41" s="10"/>
      <c r="ZW41" s="10"/>
      <c r="ZX41" s="10"/>
      <c r="ZY41" s="10"/>
      <c r="ZZ41" s="10"/>
      <c r="AAA41" s="10"/>
      <c r="AAB41" s="10"/>
      <c r="AAC41" s="10"/>
      <c r="AAD41" s="10"/>
      <c r="AAE41" s="10"/>
      <c r="AAF41" s="10"/>
      <c r="AAG41" s="10"/>
      <c r="AAH41" s="10"/>
      <c r="AAI41" s="10"/>
      <c r="AAJ41" s="10"/>
      <c r="AAK41" s="10"/>
      <c r="AAL41" s="10"/>
      <c r="AAM41" s="10"/>
      <c r="AAN41" s="10"/>
      <c r="AAO41" s="10"/>
      <c r="AAP41" s="10"/>
      <c r="AAQ41" s="10"/>
      <c r="AAR41" s="10"/>
      <c r="AAS41" s="10"/>
      <c r="AAT41" s="10"/>
      <c r="AAU41" s="10"/>
      <c r="AAV41" s="10"/>
      <c r="AAW41" s="10"/>
      <c r="AAX41" s="10"/>
      <c r="AAY41" s="10"/>
      <c r="AAZ41" s="10"/>
      <c r="ABA41" s="10"/>
      <c r="ABB41" s="10"/>
      <c r="ABC41" s="10"/>
      <c r="ABD41" s="10"/>
    </row>
    <row r="42" spans="1:732" s="147" customFormat="1" ht="45" x14ac:dyDescent="0.25">
      <c r="A42" s="218" t="s">
        <v>175</v>
      </c>
      <c r="B42" s="282" t="s">
        <v>181</v>
      </c>
      <c r="C42" s="151" t="s">
        <v>4</v>
      </c>
      <c r="D42" s="214">
        <f>14.53*0.33</f>
        <v>4.7949000000000002</v>
      </c>
      <c r="E42" s="283">
        <f t="shared" si="9"/>
        <v>131.69900000000001</v>
      </c>
      <c r="F42" s="283">
        <f t="shared" si="10"/>
        <v>631.48353510000004</v>
      </c>
      <c r="G42" s="173"/>
      <c r="H42" s="149"/>
      <c r="I42" s="252">
        <v>87499</v>
      </c>
      <c r="J42" s="246">
        <v>103.7</v>
      </c>
      <c r="K42" s="148">
        <f t="shared" si="0"/>
        <v>131.69900000000001</v>
      </c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  <c r="EK42" s="146"/>
      <c r="EL42" s="146"/>
      <c r="EM42" s="146"/>
      <c r="EN42" s="146"/>
      <c r="EO42" s="146"/>
      <c r="EP42" s="146"/>
      <c r="EQ42" s="146"/>
      <c r="ER42" s="146"/>
      <c r="ES42" s="146"/>
      <c r="ET42" s="146"/>
      <c r="EU42" s="146"/>
      <c r="EV42" s="146"/>
      <c r="EW42" s="146"/>
      <c r="EX42" s="146"/>
      <c r="EY42" s="146"/>
      <c r="EZ42" s="146"/>
      <c r="FA42" s="146"/>
      <c r="FB42" s="146"/>
      <c r="FC42" s="146"/>
      <c r="FD42" s="146"/>
      <c r="FE42" s="146"/>
      <c r="FF42" s="146"/>
      <c r="FG42" s="146"/>
      <c r="FH42" s="146"/>
      <c r="FI42" s="146"/>
      <c r="FJ42" s="146"/>
      <c r="FK42" s="146"/>
      <c r="FL42" s="146"/>
      <c r="FM42" s="146"/>
      <c r="FN42" s="146"/>
      <c r="FO42" s="146"/>
      <c r="FP42" s="146"/>
      <c r="FQ42" s="146"/>
      <c r="FR42" s="146"/>
      <c r="FS42" s="146"/>
      <c r="FT42" s="146"/>
      <c r="FU42" s="146"/>
      <c r="FV42" s="146"/>
      <c r="FW42" s="146"/>
      <c r="FX42" s="146"/>
      <c r="FY42" s="146"/>
      <c r="FZ42" s="146"/>
      <c r="GA42" s="146"/>
      <c r="GB42" s="146"/>
      <c r="GC42" s="146"/>
      <c r="GD42" s="146"/>
      <c r="GE42" s="146"/>
      <c r="GF42" s="146"/>
      <c r="GG42" s="146"/>
      <c r="GH42" s="146"/>
      <c r="GI42" s="146"/>
      <c r="GJ42" s="146"/>
      <c r="GK42" s="146"/>
      <c r="GL42" s="146"/>
      <c r="GM42" s="146"/>
      <c r="GN42" s="146"/>
      <c r="GO42" s="146"/>
      <c r="GP42" s="146"/>
      <c r="GQ42" s="146"/>
      <c r="GR42" s="146"/>
      <c r="GS42" s="146"/>
      <c r="GT42" s="146"/>
      <c r="GU42" s="146"/>
      <c r="GV42" s="146"/>
      <c r="GW42" s="146"/>
      <c r="GX42" s="146"/>
      <c r="GY42" s="146"/>
      <c r="GZ42" s="146"/>
      <c r="HA42" s="146"/>
      <c r="HB42" s="146"/>
      <c r="HC42" s="146"/>
      <c r="HD42" s="146"/>
      <c r="HE42" s="146"/>
      <c r="HF42" s="146"/>
      <c r="HG42" s="146"/>
      <c r="HH42" s="146"/>
      <c r="HI42" s="146"/>
      <c r="HJ42" s="146"/>
      <c r="HK42" s="146"/>
      <c r="HL42" s="146"/>
      <c r="HM42" s="146"/>
      <c r="HN42" s="146"/>
      <c r="HO42" s="146"/>
      <c r="HP42" s="146"/>
      <c r="HQ42" s="146"/>
      <c r="HR42" s="146"/>
      <c r="HS42" s="146"/>
      <c r="HT42" s="146"/>
      <c r="HU42" s="146"/>
      <c r="HV42" s="146"/>
      <c r="HW42" s="146"/>
      <c r="HX42" s="146"/>
      <c r="HY42" s="146"/>
      <c r="HZ42" s="146"/>
      <c r="IA42" s="146"/>
      <c r="IB42" s="146"/>
      <c r="IC42" s="146"/>
      <c r="ID42" s="146"/>
      <c r="IE42" s="146"/>
      <c r="IF42" s="146"/>
      <c r="IG42" s="146"/>
      <c r="IH42" s="146"/>
      <c r="II42" s="146"/>
      <c r="IJ42" s="146"/>
      <c r="IK42" s="146"/>
      <c r="IL42" s="146"/>
      <c r="IM42" s="146"/>
      <c r="IN42" s="146"/>
      <c r="IO42" s="146"/>
      <c r="IP42" s="146"/>
      <c r="IQ42" s="146"/>
      <c r="IR42" s="146"/>
      <c r="IS42" s="146"/>
      <c r="IT42" s="146"/>
      <c r="IU42" s="146"/>
      <c r="IV42" s="146"/>
      <c r="IW42" s="146"/>
      <c r="IX42" s="146"/>
      <c r="IY42" s="146"/>
      <c r="IZ42" s="146"/>
      <c r="JA42" s="146"/>
      <c r="JB42" s="146"/>
      <c r="JC42" s="146"/>
      <c r="JD42" s="146"/>
      <c r="JE42" s="146"/>
      <c r="JF42" s="146"/>
      <c r="JG42" s="146"/>
      <c r="JH42" s="146"/>
      <c r="JI42" s="146"/>
      <c r="JJ42" s="146"/>
      <c r="JK42" s="146"/>
      <c r="JL42" s="146"/>
      <c r="JM42" s="146"/>
      <c r="JN42" s="146"/>
      <c r="JO42" s="146"/>
      <c r="JP42" s="146"/>
      <c r="JQ42" s="146"/>
      <c r="JR42" s="146"/>
      <c r="JS42" s="146"/>
      <c r="JT42" s="146"/>
      <c r="JU42" s="146"/>
      <c r="JV42" s="146"/>
      <c r="JW42" s="146"/>
      <c r="JX42" s="146"/>
      <c r="JY42" s="146"/>
      <c r="JZ42" s="146"/>
      <c r="KA42" s="146"/>
      <c r="KB42" s="146"/>
      <c r="KC42" s="146"/>
      <c r="KD42" s="146"/>
      <c r="KE42" s="146"/>
      <c r="KF42" s="146"/>
      <c r="KG42" s="146"/>
      <c r="KH42" s="146"/>
      <c r="KI42" s="146"/>
      <c r="KJ42" s="146"/>
      <c r="KK42" s="146"/>
      <c r="KL42" s="146"/>
      <c r="KM42" s="146"/>
      <c r="KN42" s="146"/>
      <c r="KO42" s="146"/>
      <c r="KP42" s="146"/>
      <c r="KQ42" s="146"/>
      <c r="KR42" s="146"/>
      <c r="KS42" s="146"/>
      <c r="KT42" s="146"/>
      <c r="KU42" s="146"/>
      <c r="KV42" s="146"/>
      <c r="KW42" s="146"/>
      <c r="KX42" s="146"/>
      <c r="KY42" s="146"/>
      <c r="KZ42" s="146"/>
      <c r="LA42" s="146"/>
      <c r="LB42" s="146"/>
      <c r="LC42" s="146"/>
      <c r="LD42" s="146"/>
      <c r="LE42" s="146"/>
      <c r="LF42" s="146"/>
      <c r="LG42" s="146"/>
      <c r="LH42" s="146"/>
      <c r="LI42" s="146"/>
      <c r="LJ42" s="146"/>
      <c r="LK42" s="146"/>
      <c r="LL42" s="146"/>
      <c r="LM42" s="146"/>
      <c r="LN42" s="146"/>
      <c r="LO42" s="146"/>
      <c r="LP42" s="146"/>
      <c r="LQ42" s="146"/>
      <c r="LR42" s="146"/>
      <c r="LS42" s="146"/>
      <c r="LT42" s="146"/>
      <c r="LU42" s="146"/>
      <c r="LV42" s="146"/>
      <c r="LW42" s="146"/>
      <c r="LX42" s="146"/>
      <c r="LY42" s="146"/>
      <c r="LZ42" s="146"/>
      <c r="MA42" s="146"/>
      <c r="MB42" s="146"/>
      <c r="MC42" s="146"/>
      <c r="MD42" s="146"/>
      <c r="ME42" s="146"/>
      <c r="MF42" s="146"/>
      <c r="MG42" s="146"/>
      <c r="MH42" s="146"/>
      <c r="MI42" s="146"/>
      <c r="MJ42" s="146"/>
      <c r="MK42" s="146"/>
      <c r="ML42" s="146"/>
      <c r="MM42" s="146"/>
      <c r="MN42" s="146"/>
      <c r="MO42" s="146"/>
      <c r="MP42" s="146"/>
      <c r="MQ42" s="146"/>
      <c r="MR42" s="146"/>
      <c r="MS42" s="146"/>
      <c r="MT42" s="146"/>
      <c r="MU42" s="146"/>
      <c r="MV42" s="146"/>
      <c r="MW42" s="146"/>
      <c r="MX42" s="146"/>
      <c r="MY42" s="146"/>
      <c r="MZ42" s="146"/>
      <c r="NA42" s="146"/>
      <c r="NB42" s="146"/>
      <c r="NC42" s="146"/>
      <c r="ND42" s="146"/>
      <c r="NE42" s="146"/>
      <c r="NF42" s="146"/>
      <c r="NG42" s="146"/>
      <c r="NH42" s="146"/>
      <c r="NI42" s="146"/>
      <c r="NJ42" s="146"/>
      <c r="NK42" s="146"/>
      <c r="NL42" s="146"/>
      <c r="NM42" s="146"/>
      <c r="NN42" s="146"/>
      <c r="NO42" s="146"/>
      <c r="NP42" s="146"/>
      <c r="NQ42" s="146"/>
      <c r="NR42" s="146"/>
      <c r="NS42" s="146"/>
      <c r="NT42" s="146"/>
      <c r="NU42" s="146"/>
      <c r="NV42" s="146"/>
      <c r="NW42" s="146"/>
      <c r="NX42" s="146"/>
      <c r="NY42" s="146"/>
      <c r="NZ42" s="146"/>
      <c r="OA42" s="146"/>
      <c r="OB42" s="146"/>
      <c r="OC42" s="146"/>
      <c r="OD42" s="146"/>
      <c r="OE42" s="146"/>
      <c r="OF42" s="146"/>
      <c r="OG42" s="146"/>
      <c r="OH42" s="146"/>
      <c r="OI42" s="146"/>
      <c r="OJ42" s="146"/>
      <c r="OK42" s="146"/>
      <c r="OL42" s="146"/>
      <c r="OM42" s="146"/>
      <c r="ON42" s="146"/>
      <c r="OO42" s="146"/>
      <c r="OP42" s="146"/>
      <c r="OQ42" s="146"/>
      <c r="OR42" s="146"/>
      <c r="OS42" s="146"/>
      <c r="OT42" s="146"/>
      <c r="OU42" s="146"/>
      <c r="OV42" s="146"/>
      <c r="OW42" s="146"/>
      <c r="OX42" s="146"/>
      <c r="OY42" s="146"/>
      <c r="OZ42" s="146"/>
      <c r="PA42" s="146"/>
      <c r="PB42" s="146"/>
      <c r="PC42" s="146"/>
      <c r="PD42" s="146"/>
      <c r="PE42" s="146"/>
      <c r="PF42" s="146"/>
      <c r="PG42" s="146"/>
      <c r="PH42" s="146"/>
      <c r="PI42" s="146"/>
      <c r="PJ42" s="146"/>
      <c r="PK42" s="146"/>
      <c r="PL42" s="146"/>
      <c r="PM42" s="146"/>
      <c r="PN42" s="146"/>
      <c r="PO42" s="146"/>
      <c r="PP42" s="146"/>
      <c r="PQ42" s="146"/>
      <c r="PR42" s="146"/>
      <c r="PS42" s="146"/>
      <c r="PT42" s="146"/>
      <c r="PU42" s="146"/>
      <c r="PV42" s="146"/>
      <c r="PW42" s="146"/>
      <c r="PX42" s="146"/>
      <c r="PY42" s="146"/>
      <c r="PZ42" s="146"/>
      <c r="QA42" s="146"/>
      <c r="QB42" s="146"/>
      <c r="QC42" s="146"/>
      <c r="QD42" s="146"/>
      <c r="QE42" s="146"/>
      <c r="QF42" s="146"/>
      <c r="QG42" s="146"/>
      <c r="QH42" s="146"/>
      <c r="QI42" s="146"/>
      <c r="QJ42" s="146"/>
      <c r="QK42" s="146"/>
      <c r="QL42" s="146"/>
      <c r="QM42" s="146"/>
      <c r="QN42" s="146"/>
      <c r="QO42" s="146"/>
      <c r="QP42" s="146"/>
      <c r="QQ42" s="146"/>
      <c r="QR42" s="146"/>
      <c r="QS42" s="146"/>
      <c r="QT42" s="146"/>
      <c r="QU42" s="146"/>
      <c r="QV42" s="146"/>
      <c r="QW42" s="146"/>
      <c r="QX42" s="146"/>
      <c r="QY42" s="146"/>
      <c r="QZ42" s="146"/>
      <c r="RA42" s="146"/>
      <c r="RB42" s="146"/>
      <c r="RC42" s="146"/>
      <c r="RD42" s="146"/>
      <c r="RE42" s="146"/>
      <c r="RF42" s="146"/>
      <c r="RG42" s="146"/>
      <c r="RH42" s="146"/>
      <c r="RI42" s="146"/>
      <c r="RJ42" s="146"/>
      <c r="RK42" s="146"/>
      <c r="RL42" s="146"/>
      <c r="RM42" s="146"/>
      <c r="RN42" s="146"/>
      <c r="RO42" s="146"/>
      <c r="RP42" s="146"/>
      <c r="RQ42" s="146"/>
      <c r="RR42" s="146"/>
      <c r="RS42" s="146"/>
      <c r="RT42" s="146"/>
      <c r="RU42" s="146"/>
      <c r="RV42" s="146"/>
      <c r="RW42" s="146"/>
      <c r="RX42" s="146"/>
      <c r="RY42" s="146"/>
      <c r="RZ42" s="146"/>
      <c r="SA42" s="146"/>
      <c r="SB42" s="146"/>
      <c r="SC42" s="146"/>
      <c r="SD42" s="146"/>
      <c r="SE42" s="146"/>
      <c r="SF42" s="146"/>
      <c r="SG42" s="146"/>
      <c r="SH42" s="146"/>
      <c r="SI42" s="146"/>
      <c r="SJ42" s="146"/>
      <c r="SK42" s="146"/>
      <c r="SL42" s="146"/>
      <c r="SM42" s="146"/>
      <c r="SN42" s="146"/>
      <c r="SO42" s="146"/>
      <c r="SP42" s="146"/>
      <c r="SQ42" s="146"/>
      <c r="SR42" s="146"/>
      <c r="SS42" s="146"/>
      <c r="ST42" s="146"/>
      <c r="SU42" s="146"/>
      <c r="SV42" s="146"/>
      <c r="SW42" s="146"/>
      <c r="SX42" s="146"/>
      <c r="SY42" s="146"/>
      <c r="SZ42" s="146"/>
      <c r="TA42" s="146"/>
      <c r="TB42" s="146"/>
      <c r="TC42" s="146"/>
      <c r="TD42" s="146"/>
      <c r="TE42" s="146"/>
      <c r="TF42" s="146"/>
      <c r="TG42" s="146"/>
      <c r="TH42" s="146"/>
      <c r="TI42" s="146"/>
      <c r="TJ42" s="146"/>
      <c r="TK42" s="146"/>
      <c r="TL42" s="146"/>
      <c r="TM42" s="146"/>
      <c r="TN42" s="146"/>
      <c r="TO42" s="146"/>
      <c r="TP42" s="146"/>
      <c r="TQ42" s="146"/>
      <c r="TR42" s="146"/>
      <c r="TS42" s="146"/>
      <c r="TT42" s="146"/>
      <c r="TU42" s="146"/>
      <c r="TV42" s="146"/>
      <c r="TW42" s="146"/>
      <c r="TX42" s="146"/>
      <c r="TY42" s="146"/>
      <c r="TZ42" s="146"/>
      <c r="UA42" s="146"/>
      <c r="UB42" s="146"/>
      <c r="UC42" s="146"/>
      <c r="UD42" s="146"/>
      <c r="UE42" s="146"/>
      <c r="UF42" s="146"/>
      <c r="UG42" s="146"/>
      <c r="UH42" s="146"/>
      <c r="UI42" s="146"/>
      <c r="UJ42" s="146"/>
      <c r="UK42" s="146"/>
      <c r="UL42" s="146"/>
      <c r="UM42" s="146"/>
      <c r="UN42" s="146"/>
      <c r="UO42" s="146"/>
      <c r="UP42" s="146"/>
      <c r="UQ42" s="146"/>
      <c r="UR42" s="146"/>
      <c r="US42" s="146"/>
      <c r="UT42" s="146"/>
      <c r="UU42" s="146"/>
      <c r="UV42" s="146"/>
      <c r="UW42" s="146"/>
      <c r="UX42" s="146"/>
      <c r="UY42" s="146"/>
      <c r="UZ42" s="146"/>
      <c r="VA42" s="146"/>
      <c r="VB42" s="146"/>
      <c r="VC42" s="146"/>
      <c r="VD42" s="146"/>
      <c r="VE42" s="146"/>
      <c r="VF42" s="146"/>
      <c r="VG42" s="146"/>
      <c r="VH42" s="146"/>
      <c r="VI42" s="146"/>
      <c r="VJ42" s="146"/>
      <c r="VK42" s="146"/>
      <c r="VL42" s="146"/>
      <c r="VM42" s="146"/>
      <c r="VN42" s="146"/>
      <c r="VO42" s="146"/>
      <c r="VP42" s="146"/>
      <c r="VQ42" s="146"/>
      <c r="VR42" s="146"/>
      <c r="VS42" s="146"/>
      <c r="VT42" s="146"/>
      <c r="VU42" s="146"/>
      <c r="VV42" s="146"/>
      <c r="VW42" s="146"/>
      <c r="VX42" s="146"/>
      <c r="VY42" s="146"/>
      <c r="VZ42" s="146"/>
      <c r="WA42" s="146"/>
      <c r="WB42" s="146"/>
      <c r="WC42" s="146"/>
      <c r="WD42" s="146"/>
      <c r="WE42" s="146"/>
      <c r="WF42" s="146"/>
      <c r="WG42" s="146"/>
      <c r="WH42" s="146"/>
      <c r="WI42" s="146"/>
      <c r="WJ42" s="146"/>
      <c r="WK42" s="146"/>
      <c r="WL42" s="146"/>
      <c r="WM42" s="146"/>
      <c r="WN42" s="146"/>
      <c r="WO42" s="146"/>
      <c r="WP42" s="146"/>
      <c r="WQ42" s="146"/>
      <c r="WR42" s="146"/>
      <c r="WS42" s="146"/>
      <c r="WT42" s="146"/>
      <c r="WU42" s="146"/>
      <c r="WV42" s="146"/>
      <c r="WW42" s="146"/>
      <c r="WX42" s="146"/>
      <c r="WY42" s="146"/>
      <c r="WZ42" s="146"/>
      <c r="XA42" s="146"/>
      <c r="XB42" s="146"/>
      <c r="XC42" s="146"/>
      <c r="XD42" s="146"/>
      <c r="XE42" s="146"/>
      <c r="XF42" s="146"/>
      <c r="XG42" s="146"/>
      <c r="XH42" s="146"/>
      <c r="XI42" s="146"/>
      <c r="XJ42" s="146"/>
      <c r="XK42" s="146"/>
      <c r="XL42" s="146"/>
      <c r="XM42" s="146"/>
      <c r="XN42" s="146"/>
      <c r="XO42" s="146"/>
      <c r="XP42" s="146"/>
      <c r="XQ42" s="146"/>
      <c r="XR42" s="146"/>
      <c r="XS42" s="146"/>
      <c r="XT42" s="146"/>
      <c r="XU42" s="146"/>
      <c r="XV42" s="146"/>
      <c r="XW42" s="146"/>
      <c r="XX42" s="146"/>
      <c r="XY42" s="146"/>
      <c r="XZ42" s="146"/>
      <c r="YA42" s="146"/>
      <c r="YB42" s="146"/>
      <c r="YC42" s="146"/>
      <c r="YD42" s="146"/>
      <c r="YE42" s="146"/>
      <c r="YF42" s="146"/>
      <c r="YG42" s="146"/>
      <c r="YH42" s="146"/>
      <c r="YI42" s="146"/>
      <c r="YJ42" s="146"/>
      <c r="YK42" s="146"/>
      <c r="YL42" s="146"/>
      <c r="YM42" s="146"/>
      <c r="YN42" s="146"/>
      <c r="YO42" s="146"/>
      <c r="YP42" s="146"/>
      <c r="YQ42" s="146"/>
      <c r="YR42" s="146"/>
      <c r="YS42" s="146"/>
      <c r="YT42" s="146"/>
      <c r="YU42" s="146"/>
      <c r="YV42" s="146"/>
      <c r="YW42" s="146"/>
      <c r="YX42" s="146"/>
      <c r="YY42" s="146"/>
      <c r="YZ42" s="146"/>
      <c r="ZA42" s="146"/>
      <c r="ZB42" s="146"/>
      <c r="ZC42" s="146"/>
      <c r="ZD42" s="146"/>
      <c r="ZE42" s="146"/>
      <c r="ZF42" s="146"/>
      <c r="ZG42" s="146"/>
      <c r="ZH42" s="146"/>
      <c r="ZI42" s="146"/>
      <c r="ZJ42" s="146"/>
      <c r="ZK42" s="146"/>
      <c r="ZL42" s="146"/>
      <c r="ZM42" s="146"/>
      <c r="ZN42" s="146"/>
      <c r="ZO42" s="146"/>
      <c r="ZP42" s="146"/>
      <c r="ZQ42" s="146"/>
      <c r="ZR42" s="146"/>
      <c r="ZS42" s="146"/>
      <c r="ZT42" s="146"/>
      <c r="ZU42" s="146"/>
      <c r="ZV42" s="146"/>
      <c r="ZW42" s="146"/>
      <c r="ZX42" s="146"/>
      <c r="ZY42" s="146"/>
      <c r="ZZ42" s="146"/>
      <c r="AAA42" s="146"/>
      <c r="AAB42" s="146"/>
      <c r="AAC42" s="146"/>
      <c r="AAD42" s="146"/>
      <c r="AAE42" s="146"/>
      <c r="AAF42" s="146"/>
      <c r="AAG42" s="146"/>
      <c r="AAH42" s="146"/>
      <c r="AAI42" s="146"/>
      <c r="AAJ42" s="146"/>
      <c r="AAK42" s="146"/>
      <c r="AAL42" s="146"/>
      <c r="AAM42" s="146"/>
      <c r="AAN42" s="146"/>
      <c r="AAO42" s="146"/>
      <c r="AAP42" s="146"/>
      <c r="AAQ42" s="146"/>
      <c r="AAR42" s="146"/>
      <c r="AAS42" s="146"/>
      <c r="AAT42" s="146"/>
      <c r="AAU42" s="146"/>
      <c r="AAV42" s="146"/>
      <c r="AAW42" s="146"/>
      <c r="AAX42" s="146"/>
      <c r="AAY42" s="146"/>
      <c r="AAZ42" s="146"/>
      <c r="ABA42" s="146"/>
      <c r="ABB42" s="146"/>
      <c r="ABC42" s="146"/>
      <c r="ABD42" s="146"/>
    </row>
    <row r="43" spans="1:732" s="11" customFormat="1" ht="15.75" thickBot="1" x14ac:dyDescent="0.3">
      <c r="A43" s="171"/>
      <c r="B43" s="179"/>
      <c r="C43" s="151"/>
      <c r="D43" s="214"/>
      <c r="E43" s="144"/>
      <c r="F43" s="144"/>
      <c r="G43" s="180"/>
      <c r="H43" s="7"/>
      <c r="I43" s="252"/>
      <c r="J43" s="253"/>
      <c r="K43" s="148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</row>
    <row r="44" spans="1:732" s="11" customFormat="1" ht="15.75" thickBot="1" x14ac:dyDescent="0.3">
      <c r="A44" s="181"/>
      <c r="B44" s="192" t="s">
        <v>21</v>
      </c>
      <c r="C44" s="162" t="str">
        <f>A38</f>
        <v>1.5</v>
      </c>
      <c r="D44" s="215"/>
      <c r="E44" s="183"/>
      <c r="F44" s="182"/>
      <c r="G44" s="174">
        <f>SUM(F39:F43)</f>
        <v>64641.913553099992</v>
      </c>
      <c r="H44" s="7"/>
      <c r="I44" s="245"/>
      <c r="J44" s="246"/>
      <c r="K44" s="148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</row>
    <row r="45" spans="1:732" s="147" customFormat="1" ht="15.75" thickBot="1" x14ac:dyDescent="0.3">
      <c r="A45" s="175"/>
      <c r="B45" s="176"/>
      <c r="C45" s="176"/>
      <c r="D45" s="216"/>
      <c r="E45" s="176"/>
      <c r="F45" s="176"/>
      <c r="G45" s="177"/>
      <c r="H45" s="149"/>
      <c r="I45" s="245"/>
      <c r="J45" s="246"/>
      <c r="K45" s="148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6"/>
      <c r="DV45" s="146"/>
      <c r="DW45" s="146"/>
      <c r="DX45" s="146"/>
      <c r="DY45" s="146"/>
      <c r="DZ45" s="146"/>
      <c r="EA45" s="146"/>
      <c r="EB45" s="146"/>
      <c r="EC45" s="146"/>
      <c r="ED45" s="146"/>
      <c r="EE45" s="146"/>
      <c r="EF45" s="146"/>
      <c r="EG45" s="146"/>
      <c r="EH45" s="146"/>
      <c r="EI45" s="146"/>
      <c r="EJ45" s="146"/>
      <c r="EK45" s="146"/>
      <c r="EL45" s="146"/>
      <c r="EM45" s="146"/>
      <c r="EN45" s="146"/>
      <c r="EO45" s="146"/>
      <c r="EP45" s="146"/>
      <c r="EQ45" s="146"/>
      <c r="ER45" s="146"/>
      <c r="ES45" s="146"/>
      <c r="ET45" s="146"/>
      <c r="EU45" s="146"/>
      <c r="EV45" s="146"/>
      <c r="EW45" s="146"/>
      <c r="EX45" s="146"/>
      <c r="EY45" s="146"/>
      <c r="EZ45" s="146"/>
      <c r="FA45" s="146"/>
      <c r="FB45" s="146"/>
      <c r="FC45" s="146"/>
      <c r="FD45" s="146"/>
      <c r="FE45" s="146"/>
      <c r="FF45" s="146"/>
      <c r="FG45" s="146"/>
      <c r="FH45" s="146"/>
      <c r="FI45" s="146"/>
      <c r="FJ45" s="146"/>
      <c r="FK45" s="146"/>
      <c r="FL45" s="146"/>
      <c r="FM45" s="146"/>
      <c r="FN45" s="146"/>
      <c r="FO45" s="146"/>
      <c r="FP45" s="146"/>
      <c r="FQ45" s="146"/>
      <c r="FR45" s="146"/>
      <c r="FS45" s="146"/>
      <c r="FT45" s="146"/>
      <c r="FU45" s="146"/>
      <c r="FV45" s="146"/>
      <c r="FW45" s="146"/>
      <c r="FX45" s="146"/>
      <c r="FY45" s="146"/>
      <c r="FZ45" s="146"/>
      <c r="GA45" s="146"/>
      <c r="GB45" s="146"/>
      <c r="GC45" s="146"/>
      <c r="GD45" s="146"/>
      <c r="GE45" s="146"/>
      <c r="GF45" s="146"/>
      <c r="GG45" s="146"/>
      <c r="GH45" s="146"/>
      <c r="GI45" s="146"/>
      <c r="GJ45" s="146"/>
      <c r="GK45" s="146"/>
      <c r="GL45" s="146"/>
      <c r="GM45" s="146"/>
      <c r="GN45" s="146"/>
      <c r="GO45" s="146"/>
      <c r="GP45" s="146"/>
      <c r="GQ45" s="146"/>
      <c r="GR45" s="146"/>
      <c r="GS45" s="146"/>
      <c r="GT45" s="146"/>
      <c r="GU45" s="146"/>
      <c r="GV45" s="146"/>
      <c r="GW45" s="146"/>
      <c r="GX45" s="146"/>
      <c r="GY45" s="146"/>
      <c r="GZ45" s="146"/>
      <c r="HA45" s="146"/>
      <c r="HB45" s="146"/>
      <c r="HC45" s="146"/>
      <c r="HD45" s="146"/>
      <c r="HE45" s="146"/>
      <c r="HF45" s="146"/>
      <c r="HG45" s="146"/>
      <c r="HH45" s="146"/>
      <c r="HI45" s="146"/>
      <c r="HJ45" s="146"/>
      <c r="HK45" s="146"/>
      <c r="HL45" s="146"/>
      <c r="HM45" s="146"/>
      <c r="HN45" s="146"/>
      <c r="HO45" s="146"/>
      <c r="HP45" s="146"/>
      <c r="HQ45" s="146"/>
      <c r="HR45" s="146"/>
      <c r="HS45" s="146"/>
      <c r="HT45" s="146"/>
      <c r="HU45" s="146"/>
      <c r="HV45" s="146"/>
      <c r="HW45" s="146"/>
      <c r="HX45" s="146"/>
      <c r="HY45" s="146"/>
      <c r="HZ45" s="146"/>
      <c r="IA45" s="146"/>
      <c r="IB45" s="146"/>
      <c r="IC45" s="146"/>
      <c r="ID45" s="146"/>
      <c r="IE45" s="146"/>
      <c r="IF45" s="146"/>
      <c r="IG45" s="146"/>
      <c r="IH45" s="146"/>
      <c r="II45" s="146"/>
      <c r="IJ45" s="146"/>
      <c r="IK45" s="146"/>
      <c r="IL45" s="146"/>
      <c r="IM45" s="146"/>
      <c r="IN45" s="146"/>
      <c r="IO45" s="146"/>
      <c r="IP45" s="146"/>
      <c r="IQ45" s="146"/>
      <c r="IR45" s="146"/>
      <c r="IS45" s="146"/>
      <c r="IT45" s="146"/>
      <c r="IU45" s="146"/>
      <c r="IV45" s="146"/>
      <c r="IW45" s="146"/>
      <c r="IX45" s="146"/>
      <c r="IY45" s="146"/>
      <c r="IZ45" s="146"/>
      <c r="JA45" s="146"/>
      <c r="JB45" s="146"/>
      <c r="JC45" s="146"/>
      <c r="JD45" s="146"/>
      <c r="JE45" s="146"/>
      <c r="JF45" s="146"/>
      <c r="JG45" s="146"/>
      <c r="JH45" s="146"/>
      <c r="JI45" s="146"/>
      <c r="JJ45" s="146"/>
      <c r="JK45" s="146"/>
      <c r="JL45" s="146"/>
      <c r="JM45" s="146"/>
      <c r="JN45" s="146"/>
      <c r="JO45" s="146"/>
      <c r="JP45" s="146"/>
      <c r="JQ45" s="146"/>
      <c r="JR45" s="146"/>
      <c r="JS45" s="146"/>
      <c r="JT45" s="146"/>
      <c r="JU45" s="146"/>
      <c r="JV45" s="146"/>
      <c r="JW45" s="146"/>
      <c r="JX45" s="146"/>
      <c r="JY45" s="146"/>
      <c r="JZ45" s="146"/>
      <c r="KA45" s="146"/>
      <c r="KB45" s="146"/>
      <c r="KC45" s="146"/>
      <c r="KD45" s="146"/>
      <c r="KE45" s="146"/>
      <c r="KF45" s="146"/>
      <c r="KG45" s="146"/>
      <c r="KH45" s="146"/>
      <c r="KI45" s="146"/>
      <c r="KJ45" s="146"/>
      <c r="KK45" s="146"/>
      <c r="KL45" s="146"/>
      <c r="KM45" s="146"/>
      <c r="KN45" s="146"/>
      <c r="KO45" s="146"/>
      <c r="KP45" s="146"/>
      <c r="KQ45" s="146"/>
      <c r="KR45" s="146"/>
      <c r="KS45" s="146"/>
      <c r="KT45" s="146"/>
      <c r="KU45" s="146"/>
      <c r="KV45" s="146"/>
      <c r="KW45" s="146"/>
      <c r="KX45" s="146"/>
      <c r="KY45" s="146"/>
      <c r="KZ45" s="146"/>
      <c r="LA45" s="146"/>
      <c r="LB45" s="146"/>
      <c r="LC45" s="146"/>
      <c r="LD45" s="146"/>
      <c r="LE45" s="146"/>
      <c r="LF45" s="146"/>
      <c r="LG45" s="146"/>
      <c r="LH45" s="146"/>
      <c r="LI45" s="146"/>
      <c r="LJ45" s="146"/>
      <c r="LK45" s="146"/>
      <c r="LL45" s="146"/>
      <c r="LM45" s="146"/>
      <c r="LN45" s="146"/>
      <c r="LO45" s="146"/>
      <c r="LP45" s="146"/>
      <c r="LQ45" s="146"/>
      <c r="LR45" s="146"/>
      <c r="LS45" s="146"/>
      <c r="LT45" s="146"/>
      <c r="LU45" s="146"/>
      <c r="LV45" s="146"/>
      <c r="LW45" s="146"/>
      <c r="LX45" s="146"/>
      <c r="LY45" s="146"/>
      <c r="LZ45" s="146"/>
      <c r="MA45" s="146"/>
      <c r="MB45" s="146"/>
      <c r="MC45" s="146"/>
      <c r="MD45" s="146"/>
      <c r="ME45" s="146"/>
      <c r="MF45" s="146"/>
      <c r="MG45" s="146"/>
      <c r="MH45" s="146"/>
      <c r="MI45" s="146"/>
      <c r="MJ45" s="146"/>
      <c r="MK45" s="146"/>
      <c r="ML45" s="146"/>
      <c r="MM45" s="146"/>
      <c r="MN45" s="146"/>
      <c r="MO45" s="146"/>
      <c r="MP45" s="146"/>
      <c r="MQ45" s="146"/>
      <c r="MR45" s="146"/>
      <c r="MS45" s="146"/>
      <c r="MT45" s="146"/>
      <c r="MU45" s="146"/>
      <c r="MV45" s="146"/>
      <c r="MW45" s="146"/>
      <c r="MX45" s="146"/>
      <c r="MY45" s="146"/>
      <c r="MZ45" s="146"/>
      <c r="NA45" s="146"/>
      <c r="NB45" s="146"/>
      <c r="NC45" s="146"/>
      <c r="ND45" s="146"/>
      <c r="NE45" s="146"/>
      <c r="NF45" s="146"/>
      <c r="NG45" s="146"/>
      <c r="NH45" s="146"/>
      <c r="NI45" s="146"/>
      <c r="NJ45" s="146"/>
      <c r="NK45" s="146"/>
      <c r="NL45" s="146"/>
      <c r="NM45" s="146"/>
      <c r="NN45" s="146"/>
      <c r="NO45" s="146"/>
      <c r="NP45" s="146"/>
      <c r="NQ45" s="146"/>
      <c r="NR45" s="146"/>
      <c r="NS45" s="146"/>
      <c r="NT45" s="146"/>
      <c r="NU45" s="146"/>
      <c r="NV45" s="146"/>
      <c r="NW45" s="146"/>
      <c r="NX45" s="146"/>
      <c r="NY45" s="146"/>
      <c r="NZ45" s="146"/>
      <c r="OA45" s="146"/>
      <c r="OB45" s="146"/>
      <c r="OC45" s="146"/>
      <c r="OD45" s="146"/>
      <c r="OE45" s="146"/>
      <c r="OF45" s="146"/>
      <c r="OG45" s="146"/>
      <c r="OH45" s="146"/>
      <c r="OI45" s="146"/>
      <c r="OJ45" s="146"/>
      <c r="OK45" s="146"/>
      <c r="OL45" s="146"/>
      <c r="OM45" s="146"/>
      <c r="ON45" s="146"/>
      <c r="OO45" s="146"/>
      <c r="OP45" s="146"/>
      <c r="OQ45" s="146"/>
      <c r="OR45" s="146"/>
      <c r="OS45" s="146"/>
      <c r="OT45" s="146"/>
      <c r="OU45" s="146"/>
      <c r="OV45" s="146"/>
      <c r="OW45" s="146"/>
      <c r="OX45" s="146"/>
      <c r="OY45" s="146"/>
      <c r="OZ45" s="146"/>
      <c r="PA45" s="146"/>
      <c r="PB45" s="146"/>
      <c r="PC45" s="146"/>
      <c r="PD45" s="146"/>
      <c r="PE45" s="146"/>
      <c r="PF45" s="146"/>
      <c r="PG45" s="146"/>
      <c r="PH45" s="146"/>
      <c r="PI45" s="146"/>
      <c r="PJ45" s="146"/>
      <c r="PK45" s="146"/>
      <c r="PL45" s="146"/>
      <c r="PM45" s="146"/>
      <c r="PN45" s="146"/>
      <c r="PO45" s="146"/>
      <c r="PP45" s="146"/>
      <c r="PQ45" s="146"/>
      <c r="PR45" s="146"/>
      <c r="PS45" s="146"/>
      <c r="PT45" s="146"/>
      <c r="PU45" s="146"/>
      <c r="PV45" s="146"/>
      <c r="PW45" s="146"/>
      <c r="PX45" s="146"/>
      <c r="PY45" s="146"/>
      <c r="PZ45" s="146"/>
      <c r="QA45" s="146"/>
      <c r="QB45" s="146"/>
      <c r="QC45" s="146"/>
      <c r="QD45" s="146"/>
      <c r="QE45" s="146"/>
      <c r="QF45" s="146"/>
      <c r="QG45" s="146"/>
      <c r="QH45" s="146"/>
      <c r="QI45" s="146"/>
      <c r="QJ45" s="146"/>
      <c r="QK45" s="146"/>
      <c r="QL45" s="146"/>
      <c r="QM45" s="146"/>
      <c r="QN45" s="146"/>
      <c r="QO45" s="146"/>
      <c r="QP45" s="146"/>
      <c r="QQ45" s="146"/>
      <c r="QR45" s="146"/>
      <c r="QS45" s="146"/>
      <c r="QT45" s="146"/>
      <c r="QU45" s="146"/>
      <c r="QV45" s="146"/>
      <c r="QW45" s="146"/>
      <c r="QX45" s="146"/>
      <c r="QY45" s="146"/>
      <c r="QZ45" s="146"/>
      <c r="RA45" s="146"/>
      <c r="RB45" s="146"/>
      <c r="RC45" s="146"/>
      <c r="RD45" s="146"/>
      <c r="RE45" s="146"/>
      <c r="RF45" s="146"/>
      <c r="RG45" s="146"/>
      <c r="RH45" s="146"/>
      <c r="RI45" s="146"/>
      <c r="RJ45" s="146"/>
      <c r="RK45" s="146"/>
      <c r="RL45" s="146"/>
      <c r="RM45" s="146"/>
      <c r="RN45" s="146"/>
      <c r="RO45" s="146"/>
      <c r="RP45" s="146"/>
      <c r="RQ45" s="146"/>
      <c r="RR45" s="146"/>
      <c r="RS45" s="146"/>
      <c r="RT45" s="146"/>
      <c r="RU45" s="146"/>
      <c r="RV45" s="146"/>
      <c r="RW45" s="146"/>
      <c r="RX45" s="146"/>
      <c r="RY45" s="146"/>
      <c r="RZ45" s="146"/>
      <c r="SA45" s="146"/>
      <c r="SB45" s="146"/>
      <c r="SC45" s="146"/>
      <c r="SD45" s="146"/>
      <c r="SE45" s="146"/>
      <c r="SF45" s="146"/>
      <c r="SG45" s="146"/>
      <c r="SH45" s="146"/>
      <c r="SI45" s="146"/>
      <c r="SJ45" s="146"/>
      <c r="SK45" s="146"/>
      <c r="SL45" s="146"/>
      <c r="SM45" s="146"/>
      <c r="SN45" s="146"/>
      <c r="SO45" s="146"/>
      <c r="SP45" s="146"/>
      <c r="SQ45" s="146"/>
      <c r="SR45" s="146"/>
      <c r="SS45" s="146"/>
      <c r="ST45" s="146"/>
      <c r="SU45" s="146"/>
      <c r="SV45" s="146"/>
      <c r="SW45" s="146"/>
      <c r="SX45" s="146"/>
      <c r="SY45" s="146"/>
      <c r="SZ45" s="146"/>
      <c r="TA45" s="146"/>
      <c r="TB45" s="146"/>
      <c r="TC45" s="146"/>
      <c r="TD45" s="146"/>
      <c r="TE45" s="146"/>
      <c r="TF45" s="146"/>
      <c r="TG45" s="146"/>
      <c r="TH45" s="146"/>
      <c r="TI45" s="146"/>
      <c r="TJ45" s="146"/>
      <c r="TK45" s="146"/>
      <c r="TL45" s="146"/>
      <c r="TM45" s="146"/>
      <c r="TN45" s="146"/>
      <c r="TO45" s="146"/>
      <c r="TP45" s="146"/>
      <c r="TQ45" s="146"/>
      <c r="TR45" s="146"/>
      <c r="TS45" s="146"/>
      <c r="TT45" s="146"/>
      <c r="TU45" s="146"/>
      <c r="TV45" s="146"/>
      <c r="TW45" s="146"/>
      <c r="TX45" s="146"/>
      <c r="TY45" s="146"/>
      <c r="TZ45" s="146"/>
      <c r="UA45" s="146"/>
      <c r="UB45" s="146"/>
      <c r="UC45" s="146"/>
      <c r="UD45" s="146"/>
      <c r="UE45" s="146"/>
      <c r="UF45" s="146"/>
      <c r="UG45" s="146"/>
      <c r="UH45" s="146"/>
      <c r="UI45" s="146"/>
      <c r="UJ45" s="146"/>
      <c r="UK45" s="146"/>
      <c r="UL45" s="146"/>
      <c r="UM45" s="146"/>
      <c r="UN45" s="146"/>
      <c r="UO45" s="146"/>
      <c r="UP45" s="146"/>
      <c r="UQ45" s="146"/>
      <c r="UR45" s="146"/>
      <c r="US45" s="146"/>
      <c r="UT45" s="146"/>
      <c r="UU45" s="146"/>
      <c r="UV45" s="146"/>
      <c r="UW45" s="146"/>
      <c r="UX45" s="146"/>
      <c r="UY45" s="146"/>
      <c r="UZ45" s="146"/>
      <c r="VA45" s="146"/>
      <c r="VB45" s="146"/>
      <c r="VC45" s="146"/>
      <c r="VD45" s="146"/>
      <c r="VE45" s="146"/>
      <c r="VF45" s="146"/>
      <c r="VG45" s="146"/>
      <c r="VH45" s="146"/>
      <c r="VI45" s="146"/>
      <c r="VJ45" s="146"/>
      <c r="VK45" s="146"/>
      <c r="VL45" s="146"/>
      <c r="VM45" s="146"/>
      <c r="VN45" s="146"/>
      <c r="VO45" s="146"/>
      <c r="VP45" s="146"/>
      <c r="VQ45" s="146"/>
      <c r="VR45" s="146"/>
      <c r="VS45" s="146"/>
      <c r="VT45" s="146"/>
      <c r="VU45" s="146"/>
      <c r="VV45" s="146"/>
      <c r="VW45" s="146"/>
      <c r="VX45" s="146"/>
      <c r="VY45" s="146"/>
      <c r="VZ45" s="146"/>
      <c r="WA45" s="146"/>
      <c r="WB45" s="146"/>
      <c r="WC45" s="146"/>
      <c r="WD45" s="146"/>
      <c r="WE45" s="146"/>
      <c r="WF45" s="146"/>
      <c r="WG45" s="146"/>
      <c r="WH45" s="146"/>
      <c r="WI45" s="146"/>
      <c r="WJ45" s="146"/>
      <c r="WK45" s="146"/>
      <c r="WL45" s="146"/>
      <c r="WM45" s="146"/>
      <c r="WN45" s="146"/>
      <c r="WO45" s="146"/>
      <c r="WP45" s="146"/>
      <c r="WQ45" s="146"/>
      <c r="WR45" s="146"/>
      <c r="WS45" s="146"/>
      <c r="WT45" s="146"/>
      <c r="WU45" s="146"/>
      <c r="WV45" s="146"/>
      <c r="WW45" s="146"/>
      <c r="WX45" s="146"/>
      <c r="WY45" s="146"/>
      <c r="WZ45" s="146"/>
      <c r="XA45" s="146"/>
      <c r="XB45" s="146"/>
      <c r="XC45" s="146"/>
      <c r="XD45" s="146"/>
      <c r="XE45" s="146"/>
      <c r="XF45" s="146"/>
      <c r="XG45" s="146"/>
      <c r="XH45" s="146"/>
      <c r="XI45" s="146"/>
      <c r="XJ45" s="146"/>
      <c r="XK45" s="146"/>
      <c r="XL45" s="146"/>
      <c r="XM45" s="146"/>
      <c r="XN45" s="146"/>
      <c r="XO45" s="146"/>
      <c r="XP45" s="146"/>
      <c r="XQ45" s="146"/>
      <c r="XR45" s="146"/>
      <c r="XS45" s="146"/>
      <c r="XT45" s="146"/>
      <c r="XU45" s="146"/>
      <c r="XV45" s="146"/>
      <c r="XW45" s="146"/>
      <c r="XX45" s="146"/>
      <c r="XY45" s="146"/>
      <c r="XZ45" s="146"/>
      <c r="YA45" s="146"/>
      <c r="YB45" s="146"/>
      <c r="YC45" s="146"/>
      <c r="YD45" s="146"/>
      <c r="YE45" s="146"/>
      <c r="YF45" s="146"/>
      <c r="YG45" s="146"/>
      <c r="YH45" s="146"/>
      <c r="YI45" s="146"/>
      <c r="YJ45" s="146"/>
      <c r="YK45" s="146"/>
      <c r="YL45" s="146"/>
      <c r="YM45" s="146"/>
      <c r="YN45" s="146"/>
      <c r="YO45" s="146"/>
      <c r="YP45" s="146"/>
      <c r="YQ45" s="146"/>
      <c r="YR45" s="146"/>
      <c r="YS45" s="146"/>
      <c r="YT45" s="146"/>
      <c r="YU45" s="146"/>
      <c r="YV45" s="146"/>
      <c r="YW45" s="146"/>
      <c r="YX45" s="146"/>
      <c r="YY45" s="146"/>
      <c r="YZ45" s="146"/>
      <c r="ZA45" s="146"/>
      <c r="ZB45" s="146"/>
      <c r="ZC45" s="146"/>
      <c r="ZD45" s="146"/>
      <c r="ZE45" s="146"/>
      <c r="ZF45" s="146"/>
      <c r="ZG45" s="146"/>
      <c r="ZH45" s="146"/>
      <c r="ZI45" s="146"/>
      <c r="ZJ45" s="146"/>
      <c r="ZK45" s="146"/>
      <c r="ZL45" s="146"/>
      <c r="ZM45" s="146"/>
      <c r="ZN45" s="146"/>
      <c r="ZO45" s="146"/>
      <c r="ZP45" s="146"/>
      <c r="ZQ45" s="146"/>
      <c r="ZR45" s="146"/>
      <c r="ZS45" s="146"/>
      <c r="ZT45" s="146"/>
      <c r="ZU45" s="146"/>
      <c r="ZV45" s="146"/>
      <c r="ZW45" s="146"/>
      <c r="ZX45" s="146"/>
      <c r="ZY45" s="146"/>
      <c r="ZZ45" s="146"/>
      <c r="AAA45" s="146"/>
      <c r="AAB45" s="146"/>
      <c r="AAC45" s="146"/>
      <c r="AAD45" s="146"/>
      <c r="AAE45" s="146"/>
      <c r="AAF45" s="146"/>
      <c r="AAG45" s="146"/>
      <c r="AAH45" s="146"/>
      <c r="AAI45" s="146"/>
      <c r="AAJ45" s="146"/>
      <c r="AAK45" s="146"/>
      <c r="AAL45" s="146"/>
      <c r="AAM45" s="146"/>
      <c r="AAN45" s="146"/>
      <c r="AAO45" s="146"/>
      <c r="AAP45" s="146"/>
      <c r="AAQ45" s="146"/>
      <c r="AAR45" s="146"/>
      <c r="AAS45" s="146"/>
      <c r="AAT45" s="146"/>
      <c r="AAU45" s="146"/>
      <c r="AAV45" s="146"/>
      <c r="AAW45" s="146"/>
      <c r="AAX45" s="146"/>
      <c r="AAY45" s="146"/>
      <c r="AAZ45" s="146"/>
      <c r="ABA45" s="146"/>
      <c r="ABB45" s="146"/>
      <c r="ABC45" s="146"/>
      <c r="ABD45" s="146"/>
    </row>
    <row r="46" spans="1:732" s="147" customFormat="1" ht="15.75" thickBot="1" x14ac:dyDescent="0.3">
      <c r="A46" s="290" t="s">
        <v>149</v>
      </c>
      <c r="B46" s="191" t="s">
        <v>196</v>
      </c>
      <c r="C46" s="162"/>
      <c r="D46" s="217"/>
      <c r="E46" s="217"/>
      <c r="F46" s="217"/>
      <c r="G46" s="164"/>
      <c r="H46" s="149"/>
      <c r="I46" s="245"/>
      <c r="J46" s="246"/>
      <c r="K46" s="148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46"/>
      <c r="EG46" s="146"/>
      <c r="EH46" s="146"/>
      <c r="EI46" s="146"/>
      <c r="EJ46" s="146"/>
      <c r="EK46" s="146"/>
      <c r="EL46" s="146"/>
      <c r="EM46" s="146"/>
      <c r="EN46" s="146"/>
      <c r="EO46" s="146"/>
      <c r="EP46" s="146"/>
      <c r="EQ46" s="146"/>
      <c r="ER46" s="146"/>
      <c r="ES46" s="146"/>
      <c r="ET46" s="146"/>
      <c r="EU46" s="146"/>
      <c r="EV46" s="146"/>
      <c r="EW46" s="146"/>
      <c r="EX46" s="146"/>
      <c r="EY46" s="146"/>
      <c r="EZ46" s="146"/>
      <c r="FA46" s="146"/>
      <c r="FB46" s="146"/>
      <c r="FC46" s="146"/>
      <c r="FD46" s="146"/>
      <c r="FE46" s="146"/>
      <c r="FF46" s="146"/>
      <c r="FG46" s="146"/>
      <c r="FH46" s="146"/>
      <c r="FI46" s="146"/>
      <c r="FJ46" s="146"/>
      <c r="FK46" s="146"/>
      <c r="FL46" s="146"/>
      <c r="FM46" s="146"/>
      <c r="FN46" s="146"/>
      <c r="FO46" s="146"/>
      <c r="FP46" s="146"/>
      <c r="FQ46" s="146"/>
      <c r="FR46" s="146"/>
      <c r="FS46" s="146"/>
      <c r="FT46" s="146"/>
      <c r="FU46" s="146"/>
      <c r="FV46" s="146"/>
      <c r="FW46" s="146"/>
      <c r="FX46" s="146"/>
      <c r="FY46" s="146"/>
      <c r="FZ46" s="146"/>
      <c r="GA46" s="146"/>
      <c r="GB46" s="146"/>
      <c r="GC46" s="146"/>
      <c r="GD46" s="146"/>
      <c r="GE46" s="146"/>
      <c r="GF46" s="146"/>
      <c r="GG46" s="146"/>
      <c r="GH46" s="146"/>
      <c r="GI46" s="146"/>
      <c r="GJ46" s="146"/>
      <c r="GK46" s="146"/>
      <c r="GL46" s="146"/>
      <c r="GM46" s="146"/>
      <c r="GN46" s="146"/>
      <c r="GO46" s="146"/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B46" s="146"/>
      <c r="HC46" s="146"/>
      <c r="HD46" s="146"/>
      <c r="HE46" s="146"/>
      <c r="HF46" s="146"/>
      <c r="HG46" s="146"/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  <c r="IF46" s="146"/>
      <c r="IG46" s="146"/>
      <c r="IH46" s="146"/>
      <c r="II46" s="146"/>
      <c r="IJ46" s="146"/>
      <c r="IK46" s="146"/>
      <c r="IL46" s="146"/>
      <c r="IM46" s="146"/>
      <c r="IN46" s="146"/>
      <c r="IO46" s="146"/>
      <c r="IP46" s="146"/>
      <c r="IQ46" s="146"/>
      <c r="IR46" s="146"/>
      <c r="IS46" s="146"/>
      <c r="IT46" s="146"/>
      <c r="IU46" s="146"/>
      <c r="IV46" s="146"/>
      <c r="IW46" s="146"/>
      <c r="IX46" s="146"/>
      <c r="IY46" s="146"/>
      <c r="IZ46" s="146"/>
      <c r="JA46" s="146"/>
      <c r="JB46" s="146"/>
      <c r="JC46" s="146"/>
      <c r="JD46" s="146"/>
      <c r="JE46" s="146"/>
      <c r="JF46" s="146"/>
      <c r="JG46" s="146"/>
      <c r="JH46" s="146"/>
      <c r="JI46" s="146"/>
      <c r="JJ46" s="146"/>
      <c r="JK46" s="146"/>
      <c r="JL46" s="146"/>
      <c r="JM46" s="146"/>
      <c r="JN46" s="146"/>
      <c r="JO46" s="146"/>
      <c r="JP46" s="146"/>
      <c r="JQ46" s="146"/>
      <c r="JR46" s="146"/>
      <c r="JS46" s="146"/>
      <c r="JT46" s="146"/>
      <c r="JU46" s="146"/>
      <c r="JV46" s="146"/>
      <c r="JW46" s="146"/>
      <c r="JX46" s="146"/>
      <c r="JY46" s="146"/>
      <c r="JZ46" s="146"/>
      <c r="KA46" s="146"/>
      <c r="KB46" s="146"/>
      <c r="KC46" s="146"/>
      <c r="KD46" s="146"/>
      <c r="KE46" s="146"/>
      <c r="KF46" s="146"/>
      <c r="KG46" s="146"/>
      <c r="KH46" s="146"/>
      <c r="KI46" s="146"/>
      <c r="KJ46" s="146"/>
      <c r="KK46" s="146"/>
      <c r="KL46" s="146"/>
      <c r="KM46" s="146"/>
      <c r="KN46" s="146"/>
      <c r="KO46" s="146"/>
      <c r="KP46" s="146"/>
      <c r="KQ46" s="146"/>
      <c r="KR46" s="146"/>
      <c r="KS46" s="146"/>
      <c r="KT46" s="146"/>
      <c r="KU46" s="146"/>
      <c r="KV46" s="146"/>
      <c r="KW46" s="146"/>
      <c r="KX46" s="146"/>
      <c r="KY46" s="146"/>
      <c r="KZ46" s="146"/>
      <c r="LA46" s="146"/>
      <c r="LB46" s="146"/>
      <c r="LC46" s="146"/>
      <c r="LD46" s="146"/>
      <c r="LE46" s="146"/>
      <c r="LF46" s="146"/>
      <c r="LG46" s="146"/>
      <c r="LH46" s="146"/>
      <c r="LI46" s="146"/>
      <c r="LJ46" s="146"/>
      <c r="LK46" s="146"/>
      <c r="LL46" s="146"/>
      <c r="LM46" s="146"/>
      <c r="LN46" s="146"/>
      <c r="LO46" s="146"/>
      <c r="LP46" s="146"/>
      <c r="LQ46" s="146"/>
      <c r="LR46" s="146"/>
      <c r="LS46" s="146"/>
      <c r="LT46" s="146"/>
      <c r="LU46" s="146"/>
      <c r="LV46" s="146"/>
      <c r="LW46" s="146"/>
      <c r="LX46" s="146"/>
      <c r="LY46" s="146"/>
      <c r="LZ46" s="146"/>
      <c r="MA46" s="146"/>
      <c r="MB46" s="146"/>
      <c r="MC46" s="146"/>
      <c r="MD46" s="146"/>
      <c r="ME46" s="146"/>
      <c r="MF46" s="146"/>
      <c r="MG46" s="146"/>
      <c r="MH46" s="146"/>
      <c r="MI46" s="146"/>
      <c r="MJ46" s="146"/>
      <c r="MK46" s="146"/>
      <c r="ML46" s="146"/>
      <c r="MM46" s="146"/>
      <c r="MN46" s="146"/>
      <c r="MO46" s="146"/>
      <c r="MP46" s="146"/>
      <c r="MQ46" s="146"/>
      <c r="MR46" s="146"/>
      <c r="MS46" s="146"/>
      <c r="MT46" s="146"/>
      <c r="MU46" s="146"/>
      <c r="MV46" s="146"/>
      <c r="MW46" s="146"/>
      <c r="MX46" s="146"/>
      <c r="MY46" s="146"/>
      <c r="MZ46" s="146"/>
      <c r="NA46" s="146"/>
      <c r="NB46" s="146"/>
      <c r="NC46" s="146"/>
      <c r="ND46" s="146"/>
      <c r="NE46" s="146"/>
      <c r="NF46" s="146"/>
      <c r="NG46" s="146"/>
      <c r="NH46" s="146"/>
      <c r="NI46" s="146"/>
      <c r="NJ46" s="146"/>
      <c r="NK46" s="146"/>
      <c r="NL46" s="146"/>
      <c r="NM46" s="146"/>
      <c r="NN46" s="146"/>
      <c r="NO46" s="146"/>
      <c r="NP46" s="146"/>
      <c r="NQ46" s="146"/>
      <c r="NR46" s="146"/>
      <c r="NS46" s="146"/>
      <c r="NT46" s="146"/>
      <c r="NU46" s="146"/>
      <c r="NV46" s="146"/>
      <c r="NW46" s="146"/>
      <c r="NX46" s="146"/>
      <c r="NY46" s="146"/>
      <c r="NZ46" s="146"/>
      <c r="OA46" s="146"/>
      <c r="OB46" s="146"/>
      <c r="OC46" s="146"/>
      <c r="OD46" s="146"/>
      <c r="OE46" s="146"/>
      <c r="OF46" s="146"/>
      <c r="OG46" s="146"/>
      <c r="OH46" s="146"/>
      <c r="OI46" s="146"/>
      <c r="OJ46" s="146"/>
      <c r="OK46" s="146"/>
      <c r="OL46" s="146"/>
      <c r="OM46" s="146"/>
      <c r="ON46" s="146"/>
      <c r="OO46" s="146"/>
      <c r="OP46" s="146"/>
      <c r="OQ46" s="146"/>
      <c r="OR46" s="146"/>
      <c r="OS46" s="146"/>
      <c r="OT46" s="146"/>
      <c r="OU46" s="146"/>
      <c r="OV46" s="146"/>
      <c r="OW46" s="146"/>
      <c r="OX46" s="146"/>
      <c r="OY46" s="146"/>
      <c r="OZ46" s="146"/>
      <c r="PA46" s="146"/>
      <c r="PB46" s="146"/>
      <c r="PC46" s="146"/>
      <c r="PD46" s="146"/>
      <c r="PE46" s="146"/>
      <c r="PF46" s="146"/>
      <c r="PG46" s="146"/>
      <c r="PH46" s="146"/>
      <c r="PI46" s="146"/>
      <c r="PJ46" s="146"/>
      <c r="PK46" s="146"/>
      <c r="PL46" s="146"/>
      <c r="PM46" s="146"/>
      <c r="PN46" s="146"/>
      <c r="PO46" s="146"/>
      <c r="PP46" s="146"/>
      <c r="PQ46" s="146"/>
      <c r="PR46" s="146"/>
      <c r="PS46" s="146"/>
      <c r="PT46" s="146"/>
      <c r="PU46" s="146"/>
      <c r="PV46" s="146"/>
      <c r="PW46" s="146"/>
      <c r="PX46" s="146"/>
      <c r="PY46" s="146"/>
      <c r="PZ46" s="146"/>
      <c r="QA46" s="146"/>
      <c r="QB46" s="146"/>
      <c r="QC46" s="146"/>
      <c r="QD46" s="146"/>
      <c r="QE46" s="146"/>
      <c r="QF46" s="146"/>
      <c r="QG46" s="146"/>
      <c r="QH46" s="146"/>
      <c r="QI46" s="146"/>
      <c r="QJ46" s="146"/>
      <c r="QK46" s="146"/>
      <c r="QL46" s="146"/>
      <c r="QM46" s="146"/>
      <c r="QN46" s="146"/>
      <c r="QO46" s="146"/>
      <c r="QP46" s="146"/>
      <c r="QQ46" s="146"/>
      <c r="QR46" s="146"/>
      <c r="QS46" s="146"/>
      <c r="QT46" s="146"/>
      <c r="QU46" s="146"/>
      <c r="QV46" s="146"/>
      <c r="QW46" s="146"/>
      <c r="QX46" s="146"/>
      <c r="QY46" s="146"/>
      <c r="QZ46" s="146"/>
      <c r="RA46" s="146"/>
      <c r="RB46" s="146"/>
      <c r="RC46" s="146"/>
      <c r="RD46" s="146"/>
      <c r="RE46" s="146"/>
      <c r="RF46" s="146"/>
      <c r="RG46" s="146"/>
      <c r="RH46" s="146"/>
      <c r="RI46" s="146"/>
      <c r="RJ46" s="146"/>
      <c r="RK46" s="146"/>
      <c r="RL46" s="146"/>
      <c r="RM46" s="146"/>
      <c r="RN46" s="146"/>
      <c r="RO46" s="146"/>
      <c r="RP46" s="146"/>
      <c r="RQ46" s="146"/>
      <c r="RR46" s="146"/>
      <c r="RS46" s="146"/>
      <c r="RT46" s="146"/>
      <c r="RU46" s="146"/>
      <c r="RV46" s="146"/>
      <c r="RW46" s="146"/>
      <c r="RX46" s="146"/>
      <c r="RY46" s="146"/>
      <c r="RZ46" s="146"/>
      <c r="SA46" s="146"/>
      <c r="SB46" s="146"/>
      <c r="SC46" s="146"/>
      <c r="SD46" s="146"/>
      <c r="SE46" s="146"/>
      <c r="SF46" s="146"/>
      <c r="SG46" s="146"/>
      <c r="SH46" s="146"/>
      <c r="SI46" s="146"/>
      <c r="SJ46" s="146"/>
      <c r="SK46" s="146"/>
      <c r="SL46" s="146"/>
      <c r="SM46" s="146"/>
      <c r="SN46" s="146"/>
      <c r="SO46" s="146"/>
      <c r="SP46" s="146"/>
      <c r="SQ46" s="146"/>
      <c r="SR46" s="146"/>
      <c r="SS46" s="146"/>
      <c r="ST46" s="146"/>
      <c r="SU46" s="146"/>
      <c r="SV46" s="146"/>
      <c r="SW46" s="146"/>
      <c r="SX46" s="146"/>
      <c r="SY46" s="146"/>
      <c r="SZ46" s="146"/>
      <c r="TA46" s="146"/>
      <c r="TB46" s="146"/>
      <c r="TC46" s="146"/>
      <c r="TD46" s="146"/>
      <c r="TE46" s="146"/>
      <c r="TF46" s="146"/>
      <c r="TG46" s="146"/>
      <c r="TH46" s="146"/>
      <c r="TI46" s="146"/>
      <c r="TJ46" s="146"/>
      <c r="TK46" s="146"/>
      <c r="TL46" s="146"/>
      <c r="TM46" s="146"/>
      <c r="TN46" s="146"/>
      <c r="TO46" s="146"/>
      <c r="TP46" s="146"/>
      <c r="TQ46" s="146"/>
      <c r="TR46" s="146"/>
      <c r="TS46" s="146"/>
      <c r="TT46" s="146"/>
      <c r="TU46" s="146"/>
      <c r="TV46" s="146"/>
      <c r="TW46" s="146"/>
      <c r="TX46" s="146"/>
      <c r="TY46" s="146"/>
      <c r="TZ46" s="146"/>
      <c r="UA46" s="146"/>
      <c r="UB46" s="146"/>
      <c r="UC46" s="146"/>
      <c r="UD46" s="146"/>
      <c r="UE46" s="146"/>
      <c r="UF46" s="146"/>
      <c r="UG46" s="146"/>
      <c r="UH46" s="146"/>
      <c r="UI46" s="146"/>
      <c r="UJ46" s="146"/>
      <c r="UK46" s="146"/>
      <c r="UL46" s="146"/>
      <c r="UM46" s="146"/>
      <c r="UN46" s="146"/>
      <c r="UO46" s="146"/>
      <c r="UP46" s="146"/>
      <c r="UQ46" s="146"/>
      <c r="UR46" s="146"/>
      <c r="US46" s="146"/>
      <c r="UT46" s="146"/>
      <c r="UU46" s="146"/>
      <c r="UV46" s="146"/>
      <c r="UW46" s="146"/>
      <c r="UX46" s="146"/>
      <c r="UY46" s="146"/>
      <c r="UZ46" s="146"/>
      <c r="VA46" s="146"/>
      <c r="VB46" s="146"/>
      <c r="VC46" s="146"/>
      <c r="VD46" s="146"/>
      <c r="VE46" s="146"/>
      <c r="VF46" s="146"/>
      <c r="VG46" s="146"/>
      <c r="VH46" s="146"/>
      <c r="VI46" s="146"/>
      <c r="VJ46" s="146"/>
      <c r="VK46" s="146"/>
      <c r="VL46" s="146"/>
      <c r="VM46" s="146"/>
      <c r="VN46" s="146"/>
      <c r="VO46" s="146"/>
      <c r="VP46" s="146"/>
      <c r="VQ46" s="146"/>
      <c r="VR46" s="146"/>
      <c r="VS46" s="146"/>
      <c r="VT46" s="146"/>
      <c r="VU46" s="146"/>
      <c r="VV46" s="146"/>
      <c r="VW46" s="146"/>
      <c r="VX46" s="146"/>
      <c r="VY46" s="146"/>
      <c r="VZ46" s="146"/>
      <c r="WA46" s="146"/>
      <c r="WB46" s="146"/>
      <c r="WC46" s="146"/>
      <c r="WD46" s="146"/>
      <c r="WE46" s="146"/>
      <c r="WF46" s="146"/>
      <c r="WG46" s="146"/>
      <c r="WH46" s="146"/>
      <c r="WI46" s="146"/>
      <c r="WJ46" s="146"/>
      <c r="WK46" s="146"/>
      <c r="WL46" s="146"/>
      <c r="WM46" s="146"/>
      <c r="WN46" s="146"/>
      <c r="WO46" s="146"/>
      <c r="WP46" s="146"/>
      <c r="WQ46" s="146"/>
      <c r="WR46" s="146"/>
      <c r="WS46" s="146"/>
      <c r="WT46" s="146"/>
      <c r="WU46" s="146"/>
      <c r="WV46" s="146"/>
      <c r="WW46" s="146"/>
      <c r="WX46" s="146"/>
      <c r="WY46" s="146"/>
      <c r="WZ46" s="146"/>
      <c r="XA46" s="146"/>
      <c r="XB46" s="146"/>
      <c r="XC46" s="146"/>
      <c r="XD46" s="146"/>
      <c r="XE46" s="146"/>
      <c r="XF46" s="146"/>
      <c r="XG46" s="146"/>
      <c r="XH46" s="146"/>
      <c r="XI46" s="146"/>
      <c r="XJ46" s="146"/>
      <c r="XK46" s="146"/>
      <c r="XL46" s="146"/>
      <c r="XM46" s="146"/>
      <c r="XN46" s="146"/>
      <c r="XO46" s="146"/>
      <c r="XP46" s="146"/>
      <c r="XQ46" s="146"/>
      <c r="XR46" s="146"/>
      <c r="XS46" s="146"/>
      <c r="XT46" s="146"/>
      <c r="XU46" s="146"/>
      <c r="XV46" s="146"/>
      <c r="XW46" s="146"/>
      <c r="XX46" s="146"/>
      <c r="XY46" s="146"/>
      <c r="XZ46" s="146"/>
      <c r="YA46" s="146"/>
      <c r="YB46" s="146"/>
      <c r="YC46" s="146"/>
      <c r="YD46" s="146"/>
      <c r="YE46" s="146"/>
      <c r="YF46" s="146"/>
      <c r="YG46" s="146"/>
      <c r="YH46" s="146"/>
      <c r="YI46" s="146"/>
      <c r="YJ46" s="146"/>
      <c r="YK46" s="146"/>
      <c r="YL46" s="146"/>
      <c r="YM46" s="146"/>
      <c r="YN46" s="146"/>
      <c r="YO46" s="146"/>
      <c r="YP46" s="146"/>
      <c r="YQ46" s="146"/>
      <c r="YR46" s="146"/>
      <c r="YS46" s="146"/>
      <c r="YT46" s="146"/>
      <c r="YU46" s="146"/>
      <c r="YV46" s="146"/>
      <c r="YW46" s="146"/>
      <c r="YX46" s="146"/>
      <c r="YY46" s="146"/>
      <c r="YZ46" s="146"/>
      <c r="ZA46" s="146"/>
      <c r="ZB46" s="146"/>
      <c r="ZC46" s="146"/>
      <c r="ZD46" s="146"/>
      <c r="ZE46" s="146"/>
      <c r="ZF46" s="146"/>
      <c r="ZG46" s="146"/>
      <c r="ZH46" s="146"/>
      <c r="ZI46" s="146"/>
      <c r="ZJ46" s="146"/>
      <c r="ZK46" s="146"/>
      <c r="ZL46" s="146"/>
      <c r="ZM46" s="146"/>
      <c r="ZN46" s="146"/>
      <c r="ZO46" s="146"/>
      <c r="ZP46" s="146"/>
      <c r="ZQ46" s="146"/>
      <c r="ZR46" s="146"/>
      <c r="ZS46" s="146"/>
      <c r="ZT46" s="146"/>
      <c r="ZU46" s="146"/>
      <c r="ZV46" s="146"/>
      <c r="ZW46" s="146"/>
      <c r="ZX46" s="146"/>
      <c r="ZY46" s="146"/>
      <c r="ZZ46" s="146"/>
      <c r="AAA46" s="146"/>
      <c r="AAB46" s="146"/>
      <c r="AAC46" s="146"/>
      <c r="AAD46" s="146"/>
      <c r="AAE46" s="146"/>
      <c r="AAF46" s="146"/>
      <c r="AAG46" s="146"/>
      <c r="AAH46" s="146"/>
      <c r="AAI46" s="146"/>
      <c r="AAJ46" s="146"/>
      <c r="AAK46" s="146"/>
      <c r="AAL46" s="146"/>
      <c r="AAM46" s="146"/>
      <c r="AAN46" s="146"/>
      <c r="AAO46" s="146"/>
      <c r="AAP46" s="146"/>
      <c r="AAQ46" s="146"/>
      <c r="AAR46" s="146"/>
      <c r="AAS46" s="146"/>
      <c r="AAT46" s="146"/>
      <c r="AAU46" s="146"/>
      <c r="AAV46" s="146"/>
      <c r="AAW46" s="146"/>
      <c r="AAX46" s="146"/>
      <c r="AAY46" s="146"/>
      <c r="AAZ46" s="146"/>
      <c r="ABA46" s="146"/>
      <c r="ABB46" s="146"/>
      <c r="ABC46" s="146"/>
      <c r="ABD46" s="146"/>
    </row>
    <row r="47" spans="1:732" s="147" customFormat="1" ht="36" customHeight="1" x14ac:dyDescent="0.25">
      <c r="A47" s="295" t="s">
        <v>184</v>
      </c>
      <c r="B47" s="262" t="s">
        <v>197</v>
      </c>
      <c r="C47" s="231" t="s">
        <v>4</v>
      </c>
      <c r="D47" s="289">
        <v>154.10470000000001</v>
      </c>
      <c r="E47" s="284">
        <f t="shared" ref="E47:E49" si="11">K47</f>
        <v>10.896599999999999</v>
      </c>
      <c r="F47" s="284">
        <f t="shared" ref="F47:F49" si="12">E47*D47</f>
        <v>1679.2172740200001</v>
      </c>
      <c r="G47" s="256"/>
      <c r="H47" s="31"/>
      <c r="I47" s="245">
        <v>100719</v>
      </c>
      <c r="J47" s="246">
        <v>8.58</v>
      </c>
      <c r="K47" s="148">
        <f t="shared" si="0"/>
        <v>10.896599999999999</v>
      </c>
    </row>
    <row r="48" spans="1:732" s="147" customFormat="1" ht="45" customHeight="1" x14ac:dyDescent="0.25">
      <c r="A48" s="295" t="s">
        <v>185</v>
      </c>
      <c r="B48" s="222" t="s">
        <v>198</v>
      </c>
      <c r="C48" s="291" t="s">
        <v>4</v>
      </c>
      <c r="D48" s="292">
        <f>2*D47</f>
        <v>308.20940000000002</v>
      </c>
      <c r="E48" s="293">
        <f t="shared" si="11"/>
        <v>10.4902</v>
      </c>
      <c r="F48" s="293">
        <f t="shared" si="12"/>
        <v>3233.1782478800001</v>
      </c>
      <c r="G48" s="294"/>
      <c r="H48" s="31"/>
      <c r="I48" s="245">
        <v>100743</v>
      </c>
      <c r="J48" s="246">
        <v>8.26</v>
      </c>
      <c r="K48" s="148">
        <f t="shared" si="0"/>
        <v>10.4902</v>
      </c>
    </row>
    <row r="49" spans="1:732" s="147" customFormat="1" ht="45" customHeight="1" x14ac:dyDescent="0.25">
      <c r="A49" s="295" t="s">
        <v>186</v>
      </c>
      <c r="B49" s="262" t="s">
        <v>177</v>
      </c>
      <c r="C49" s="291" t="s">
        <v>4</v>
      </c>
      <c r="D49" s="213">
        <f>D42*2</f>
        <v>9.5898000000000003</v>
      </c>
      <c r="E49" s="293">
        <f t="shared" si="11"/>
        <v>7.6581000000000001</v>
      </c>
      <c r="F49" s="293">
        <f t="shared" si="12"/>
        <v>73.439647379999997</v>
      </c>
      <c r="G49" s="294"/>
      <c r="H49" s="31"/>
      <c r="I49" s="245">
        <v>87894</v>
      </c>
      <c r="J49" s="246">
        <v>6.03</v>
      </c>
      <c r="K49" s="148">
        <f t="shared" si="0"/>
        <v>7.6581000000000001</v>
      </c>
    </row>
    <row r="50" spans="1:732" s="147" customFormat="1" ht="45" x14ac:dyDescent="0.25">
      <c r="A50" s="295" t="s">
        <v>187</v>
      </c>
      <c r="B50" s="205" t="s">
        <v>179</v>
      </c>
      <c r="C50" s="207" t="s">
        <v>4</v>
      </c>
      <c r="D50" s="213">
        <f>D42*2</f>
        <v>9.5898000000000003</v>
      </c>
      <c r="E50" s="284">
        <f>K50</f>
        <v>37.579300000000003</v>
      </c>
      <c r="F50" s="284">
        <f>E50*D50</f>
        <v>360.37797114000006</v>
      </c>
      <c r="G50" s="211"/>
      <c r="H50" s="31"/>
      <c r="I50" s="245">
        <v>87529</v>
      </c>
      <c r="J50" s="246">
        <v>29.59</v>
      </c>
      <c r="K50" s="148">
        <f t="shared" si="0"/>
        <v>37.579300000000003</v>
      </c>
    </row>
    <row r="51" spans="1:732" s="147" customFormat="1" ht="30" x14ac:dyDescent="0.25">
      <c r="A51" s="295" t="s">
        <v>188</v>
      </c>
      <c r="B51" s="188" t="s">
        <v>176</v>
      </c>
      <c r="C51" s="150" t="s">
        <v>4</v>
      </c>
      <c r="D51" s="213">
        <f>D50</f>
        <v>9.5898000000000003</v>
      </c>
      <c r="E51" s="284">
        <f t="shared" ref="E51" si="13">K51</f>
        <v>16.878299999999999</v>
      </c>
      <c r="F51" s="284">
        <f t="shared" ref="F51" si="14">D51*E51</f>
        <v>161.85952133999999</v>
      </c>
      <c r="G51" s="200"/>
      <c r="H51" s="4"/>
      <c r="I51" s="245">
        <v>88489</v>
      </c>
      <c r="J51" s="246">
        <v>13.29</v>
      </c>
      <c r="K51" s="148">
        <f t="shared" si="0"/>
        <v>16.878299999999999</v>
      </c>
    </row>
    <row r="52" spans="1:732" s="11" customFormat="1" x14ac:dyDescent="0.25">
      <c r="A52" s="257"/>
      <c r="B52" s="230"/>
      <c r="C52" s="230"/>
      <c r="D52" s="230"/>
      <c r="E52" s="230"/>
      <c r="F52" s="230"/>
      <c r="G52" s="258"/>
      <c r="H52" s="7"/>
      <c r="I52" s="245"/>
      <c r="J52" s="246"/>
      <c r="K52" s="2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  <c r="PQ52" s="10"/>
      <c r="PR52" s="10"/>
      <c r="PS52" s="10"/>
      <c r="PT52" s="10"/>
      <c r="PU52" s="10"/>
      <c r="PV52" s="10"/>
      <c r="PW52" s="10"/>
      <c r="PX52" s="10"/>
      <c r="PY52" s="10"/>
      <c r="PZ52" s="10"/>
      <c r="QA52" s="10"/>
      <c r="QB52" s="10"/>
      <c r="QC52" s="10"/>
      <c r="QD52" s="10"/>
      <c r="QE52" s="10"/>
      <c r="QF52" s="10"/>
      <c r="QG52" s="10"/>
      <c r="QH52" s="10"/>
      <c r="QI52" s="10"/>
      <c r="QJ52" s="10"/>
      <c r="QK52" s="10"/>
      <c r="QL52" s="10"/>
      <c r="QM52" s="10"/>
      <c r="QN52" s="10"/>
      <c r="QO52" s="10"/>
      <c r="QP52" s="10"/>
      <c r="QQ52" s="10"/>
      <c r="QR52" s="10"/>
      <c r="QS52" s="10"/>
      <c r="QT52" s="10"/>
      <c r="QU52" s="10"/>
      <c r="QV52" s="10"/>
      <c r="QW52" s="10"/>
      <c r="QX52" s="10"/>
      <c r="QY52" s="10"/>
      <c r="QZ52" s="10"/>
      <c r="RA52" s="10"/>
      <c r="RB52" s="10"/>
      <c r="RC52" s="10"/>
      <c r="RD52" s="10"/>
      <c r="RE52" s="10"/>
      <c r="RF52" s="10"/>
      <c r="RG52" s="10"/>
      <c r="RH52" s="10"/>
      <c r="RI52" s="10"/>
      <c r="RJ52" s="10"/>
      <c r="RK52" s="10"/>
      <c r="RL52" s="10"/>
      <c r="RM52" s="10"/>
      <c r="RN52" s="10"/>
      <c r="RO52" s="10"/>
      <c r="RP52" s="10"/>
      <c r="RQ52" s="10"/>
      <c r="RR52" s="10"/>
      <c r="RS52" s="10"/>
      <c r="RT52" s="10"/>
      <c r="RU52" s="10"/>
      <c r="RV52" s="10"/>
      <c r="RW52" s="10"/>
      <c r="RX52" s="10"/>
      <c r="RY52" s="10"/>
      <c r="RZ52" s="10"/>
      <c r="SA52" s="10"/>
      <c r="SB52" s="10"/>
      <c r="SC52" s="10"/>
      <c r="SD52" s="10"/>
      <c r="SE52" s="10"/>
      <c r="SF52" s="10"/>
      <c r="SG52" s="10"/>
      <c r="SH52" s="10"/>
      <c r="SI52" s="10"/>
      <c r="SJ52" s="10"/>
      <c r="SK52" s="10"/>
      <c r="SL52" s="10"/>
      <c r="SM52" s="10"/>
      <c r="SN52" s="10"/>
      <c r="SO52" s="10"/>
      <c r="SP52" s="10"/>
      <c r="SQ52" s="10"/>
      <c r="SR52" s="10"/>
      <c r="SS52" s="10"/>
      <c r="ST52" s="10"/>
      <c r="SU52" s="10"/>
      <c r="SV52" s="10"/>
      <c r="SW52" s="10"/>
      <c r="SX52" s="10"/>
      <c r="SY52" s="10"/>
      <c r="SZ52" s="10"/>
      <c r="TA52" s="10"/>
      <c r="TB52" s="10"/>
      <c r="TC52" s="10"/>
      <c r="TD52" s="10"/>
      <c r="TE52" s="10"/>
      <c r="TF52" s="10"/>
      <c r="TG52" s="10"/>
      <c r="TH52" s="10"/>
      <c r="TI52" s="10"/>
      <c r="TJ52" s="10"/>
      <c r="TK52" s="10"/>
      <c r="TL52" s="10"/>
      <c r="TM52" s="10"/>
      <c r="TN52" s="10"/>
      <c r="TO52" s="10"/>
      <c r="TP52" s="10"/>
      <c r="TQ52" s="10"/>
      <c r="TR52" s="10"/>
      <c r="TS52" s="10"/>
      <c r="TT52" s="10"/>
      <c r="TU52" s="10"/>
      <c r="TV52" s="10"/>
      <c r="TW52" s="10"/>
      <c r="TX52" s="10"/>
      <c r="TY52" s="10"/>
      <c r="TZ52" s="10"/>
      <c r="UA52" s="10"/>
      <c r="UB52" s="10"/>
      <c r="UC52" s="10"/>
      <c r="UD52" s="10"/>
      <c r="UE52" s="10"/>
      <c r="UF52" s="10"/>
      <c r="UG52" s="10"/>
      <c r="UH52" s="10"/>
      <c r="UI52" s="10"/>
      <c r="UJ52" s="10"/>
      <c r="UK52" s="10"/>
      <c r="UL52" s="10"/>
      <c r="UM52" s="10"/>
      <c r="UN52" s="10"/>
      <c r="UO52" s="10"/>
      <c r="UP52" s="10"/>
      <c r="UQ52" s="10"/>
      <c r="UR52" s="10"/>
      <c r="US52" s="10"/>
      <c r="UT52" s="10"/>
      <c r="UU52" s="10"/>
      <c r="UV52" s="10"/>
      <c r="UW52" s="10"/>
      <c r="UX52" s="10"/>
      <c r="UY52" s="10"/>
      <c r="UZ52" s="10"/>
      <c r="VA52" s="10"/>
      <c r="VB52" s="10"/>
      <c r="VC52" s="10"/>
      <c r="VD52" s="10"/>
      <c r="VE52" s="10"/>
      <c r="VF52" s="10"/>
      <c r="VG52" s="10"/>
      <c r="VH52" s="10"/>
      <c r="VI52" s="10"/>
      <c r="VJ52" s="10"/>
      <c r="VK52" s="10"/>
      <c r="VL52" s="10"/>
      <c r="VM52" s="10"/>
      <c r="VN52" s="10"/>
      <c r="VO52" s="10"/>
      <c r="VP52" s="10"/>
      <c r="VQ52" s="10"/>
      <c r="VR52" s="10"/>
      <c r="VS52" s="10"/>
      <c r="VT52" s="10"/>
      <c r="VU52" s="10"/>
      <c r="VV52" s="10"/>
      <c r="VW52" s="10"/>
      <c r="VX52" s="10"/>
      <c r="VY52" s="10"/>
      <c r="VZ52" s="10"/>
      <c r="WA52" s="10"/>
      <c r="WB52" s="10"/>
      <c r="WC52" s="10"/>
      <c r="WD52" s="10"/>
      <c r="WE52" s="10"/>
      <c r="WF52" s="10"/>
      <c r="WG52" s="10"/>
      <c r="WH52" s="10"/>
      <c r="WI52" s="10"/>
      <c r="WJ52" s="10"/>
      <c r="WK52" s="10"/>
      <c r="WL52" s="10"/>
      <c r="WM52" s="10"/>
      <c r="WN52" s="10"/>
      <c r="WO52" s="10"/>
      <c r="WP52" s="10"/>
      <c r="WQ52" s="10"/>
      <c r="WR52" s="10"/>
      <c r="WS52" s="10"/>
      <c r="WT52" s="10"/>
      <c r="WU52" s="10"/>
      <c r="WV52" s="10"/>
      <c r="WW52" s="10"/>
      <c r="WX52" s="10"/>
      <c r="WY52" s="10"/>
      <c r="WZ52" s="10"/>
      <c r="XA52" s="10"/>
      <c r="XB52" s="10"/>
      <c r="XC52" s="10"/>
      <c r="XD52" s="10"/>
      <c r="XE52" s="10"/>
      <c r="XF52" s="10"/>
      <c r="XG52" s="10"/>
      <c r="XH52" s="10"/>
      <c r="XI52" s="10"/>
      <c r="XJ52" s="10"/>
      <c r="XK52" s="10"/>
      <c r="XL52" s="10"/>
      <c r="XM52" s="10"/>
      <c r="XN52" s="10"/>
      <c r="XO52" s="10"/>
      <c r="XP52" s="10"/>
      <c r="XQ52" s="10"/>
      <c r="XR52" s="10"/>
      <c r="XS52" s="10"/>
      <c r="XT52" s="10"/>
      <c r="XU52" s="10"/>
      <c r="XV52" s="10"/>
      <c r="XW52" s="10"/>
      <c r="XX52" s="10"/>
      <c r="XY52" s="10"/>
      <c r="XZ52" s="10"/>
      <c r="YA52" s="10"/>
      <c r="YB52" s="10"/>
      <c r="YC52" s="10"/>
      <c r="YD52" s="10"/>
      <c r="YE52" s="10"/>
      <c r="YF52" s="10"/>
      <c r="YG52" s="10"/>
      <c r="YH52" s="10"/>
      <c r="YI52" s="10"/>
      <c r="YJ52" s="10"/>
      <c r="YK52" s="10"/>
      <c r="YL52" s="10"/>
      <c r="YM52" s="10"/>
      <c r="YN52" s="10"/>
      <c r="YO52" s="10"/>
      <c r="YP52" s="10"/>
      <c r="YQ52" s="10"/>
      <c r="YR52" s="10"/>
      <c r="YS52" s="10"/>
      <c r="YT52" s="10"/>
      <c r="YU52" s="10"/>
      <c r="YV52" s="10"/>
      <c r="YW52" s="10"/>
      <c r="YX52" s="10"/>
      <c r="YY52" s="10"/>
      <c r="YZ52" s="10"/>
      <c r="ZA52" s="10"/>
      <c r="ZB52" s="10"/>
      <c r="ZC52" s="10"/>
      <c r="ZD52" s="10"/>
      <c r="ZE52" s="10"/>
      <c r="ZF52" s="10"/>
      <c r="ZG52" s="10"/>
      <c r="ZH52" s="10"/>
      <c r="ZI52" s="10"/>
      <c r="ZJ52" s="10"/>
      <c r="ZK52" s="10"/>
      <c r="ZL52" s="10"/>
      <c r="ZM52" s="10"/>
      <c r="ZN52" s="10"/>
      <c r="ZO52" s="10"/>
      <c r="ZP52" s="10"/>
      <c r="ZQ52" s="10"/>
      <c r="ZR52" s="10"/>
      <c r="ZS52" s="10"/>
      <c r="ZT52" s="10"/>
      <c r="ZU52" s="10"/>
      <c r="ZV52" s="10"/>
      <c r="ZW52" s="10"/>
      <c r="ZX52" s="10"/>
      <c r="ZY52" s="10"/>
      <c r="ZZ52" s="10"/>
      <c r="AAA52" s="10"/>
      <c r="AAB52" s="10"/>
      <c r="AAC52" s="10"/>
      <c r="AAD52" s="10"/>
      <c r="AAE52" s="10"/>
      <c r="AAF52" s="10"/>
      <c r="AAG52" s="10"/>
      <c r="AAH52" s="10"/>
      <c r="AAI52" s="10"/>
      <c r="AAJ52" s="10"/>
      <c r="AAK52" s="10"/>
      <c r="AAL52" s="10"/>
      <c r="AAM52" s="10"/>
      <c r="AAN52" s="10"/>
      <c r="AAO52" s="10"/>
      <c r="AAP52" s="10"/>
      <c r="AAQ52" s="10"/>
      <c r="AAR52" s="10"/>
      <c r="AAS52" s="10"/>
      <c r="AAT52" s="10"/>
      <c r="AAU52" s="10"/>
      <c r="AAV52" s="10"/>
      <c r="AAW52" s="10"/>
      <c r="AAX52" s="10"/>
      <c r="AAY52" s="10"/>
      <c r="AAZ52" s="10"/>
      <c r="ABA52" s="10"/>
      <c r="ABB52" s="10"/>
      <c r="ABC52" s="10"/>
      <c r="ABD52" s="10"/>
    </row>
    <row r="53" spans="1:732" s="147" customFormat="1" ht="15.75" thickBot="1" x14ac:dyDescent="0.3">
      <c r="A53" s="223"/>
      <c r="B53" s="224" t="s">
        <v>21</v>
      </c>
      <c r="C53" s="225" t="str">
        <f>A46</f>
        <v>1.6</v>
      </c>
      <c r="D53" s="226"/>
      <c r="E53" s="227"/>
      <c r="F53" s="228"/>
      <c r="G53" s="229">
        <f>SUM(F46:F52)</f>
        <v>5508.0726617600003</v>
      </c>
      <c r="H53" s="149"/>
      <c r="I53" s="245"/>
      <c r="J53" s="246"/>
      <c r="K53" s="148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6"/>
      <c r="DV53" s="146"/>
      <c r="DW53" s="146"/>
      <c r="DX53" s="146"/>
      <c r="DY53" s="146"/>
      <c r="DZ53" s="146"/>
      <c r="EA53" s="146"/>
      <c r="EB53" s="146"/>
      <c r="EC53" s="146"/>
      <c r="ED53" s="146"/>
      <c r="EE53" s="146"/>
      <c r="EF53" s="146"/>
      <c r="EG53" s="146"/>
      <c r="EH53" s="146"/>
      <c r="EI53" s="146"/>
      <c r="EJ53" s="146"/>
      <c r="EK53" s="146"/>
      <c r="EL53" s="146"/>
      <c r="EM53" s="146"/>
      <c r="EN53" s="146"/>
      <c r="EO53" s="146"/>
      <c r="EP53" s="146"/>
      <c r="EQ53" s="146"/>
      <c r="ER53" s="146"/>
      <c r="ES53" s="146"/>
      <c r="ET53" s="146"/>
      <c r="EU53" s="146"/>
      <c r="EV53" s="146"/>
      <c r="EW53" s="146"/>
      <c r="EX53" s="146"/>
      <c r="EY53" s="146"/>
      <c r="EZ53" s="146"/>
      <c r="FA53" s="146"/>
      <c r="FB53" s="146"/>
      <c r="FC53" s="146"/>
      <c r="FD53" s="146"/>
      <c r="FE53" s="146"/>
      <c r="FF53" s="146"/>
      <c r="FG53" s="146"/>
      <c r="FH53" s="146"/>
      <c r="FI53" s="146"/>
      <c r="FJ53" s="146"/>
      <c r="FK53" s="146"/>
      <c r="FL53" s="146"/>
      <c r="FM53" s="146"/>
      <c r="FN53" s="146"/>
      <c r="FO53" s="146"/>
      <c r="FP53" s="146"/>
      <c r="FQ53" s="146"/>
      <c r="FR53" s="146"/>
      <c r="FS53" s="146"/>
      <c r="FT53" s="146"/>
      <c r="FU53" s="146"/>
      <c r="FV53" s="146"/>
      <c r="FW53" s="146"/>
      <c r="FX53" s="146"/>
      <c r="FY53" s="146"/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T53" s="146"/>
      <c r="GU53" s="146"/>
      <c r="GV53" s="146"/>
      <c r="GW53" s="146"/>
      <c r="GX53" s="146"/>
      <c r="GY53" s="146"/>
      <c r="GZ53" s="146"/>
      <c r="HA53" s="146"/>
      <c r="HB53" s="146"/>
      <c r="HC53" s="146"/>
      <c r="HD53" s="146"/>
      <c r="HE53" s="146"/>
      <c r="HF53" s="146"/>
      <c r="HG53" s="146"/>
      <c r="HH53" s="146"/>
      <c r="HI53" s="146"/>
      <c r="HJ53" s="146"/>
      <c r="HK53" s="146"/>
      <c r="HL53" s="146"/>
      <c r="HM53" s="146"/>
      <c r="HN53" s="146"/>
      <c r="HO53" s="146"/>
      <c r="HP53" s="146"/>
      <c r="HQ53" s="146"/>
      <c r="HR53" s="146"/>
      <c r="HS53" s="146"/>
      <c r="HT53" s="146"/>
      <c r="HU53" s="146"/>
      <c r="HV53" s="146"/>
      <c r="HW53" s="146"/>
      <c r="HX53" s="146"/>
      <c r="HY53" s="146"/>
      <c r="HZ53" s="146"/>
      <c r="IA53" s="146"/>
      <c r="IB53" s="146"/>
      <c r="IC53" s="146"/>
      <c r="ID53" s="146"/>
      <c r="IE53" s="146"/>
      <c r="IF53" s="146"/>
      <c r="IG53" s="146"/>
      <c r="IH53" s="146"/>
      <c r="II53" s="146"/>
      <c r="IJ53" s="146"/>
      <c r="IK53" s="146"/>
      <c r="IL53" s="146"/>
      <c r="IM53" s="146"/>
      <c r="IN53" s="146"/>
      <c r="IO53" s="146"/>
      <c r="IP53" s="146"/>
      <c r="IQ53" s="146"/>
      <c r="IR53" s="146"/>
      <c r="IS53" s="146"/>
      <c r="IT53" s="146"/>
      <c r="IU53" s="146"/>
      <c r="IV53" s="146"/>
      <c r="IW53" s="146"/>
      <c r="IX53" s="146"/>
      <c r="IY53" s="146"/>
      <c r="IZ53" s="146"/>
      <c r="JA53" s="146"/>
      <c r="JB53" s="146"/>
      <c r="JC53" s="146"/>
      <c r="JD53" s="146"/>
      <c r="JE53" s="146"/>
      <c r="JF53" s="146"/>
      <c r="JG53" s="146"/>
      <c r="JH53" s="146"/>
      <c r="JI53" s="146"/>
      <c r="JJ53" s="146"/>
      <c r="JK53" s="146"/>
      <c r="JL53" s="146"/>
      <c r="JM53" s="146"/>
      <c r="JN53" s="146"/>
      <c r="JO53" s="146"/>
      <c r="JP53" s="146"/>
      <c r="JQ53" s="146"/>
      <c r="JR53" s="146"/>
      <c r="JS53" s="146"/>
      <c r="JT53" s="146"/>
      <c r="JU53" s="146"/>
      <c r="JV53" s="146"/>
      <c r="JW53" s="146"/>
      <c r="JX53" s="146"/>
      <c r="JY53" s="146"/>
      <c r="JZ53" s="146"/>
      <c r="KA53" s="146"/>
      <c r="KB53" s="146"/>
      <c r="KC53" s="146"/>
      <c r="KD53" s="146"/>
      <c r="KE53" s="146"/>
      <c r="KF53" s="146"/>
      <c r="KG53" s="146"/>
      <c r="KH53" s="146"/>
      <c r="KI53" s="146"/>
      <c r="KJ53" s="146"/>
      <c r="KK53" s="146"/>
      <c r="KL53" s="146"/>
      <c r="KM53" s="146"/>
      <c r="KN53" s="146"/>
      <c r="KO53" s="146"/>
      <c r="KP53" s="146"/>
      <c r="KQ53" s="146"/>
      <c r="KR53" s="146"/>
      <c r="KS53" s="146"/>
      <c r="KT53" s="146"/>
      <c r="KU53" s="146"/>
      <c r="KV53" s="146"/>
      <c r="KW53" s="146"/>
      <c r="KX53" s="146"/>
      <c r="KY53" s="146"/>
      <c r="KZ53" s="146"/>
      <c r="LA53" s="146"/>
      <c r="LB53" s="146"/>
      <c r="LC53" s="146"/>
      <c r="LD53" s="146"/>
      <c r="LE53" s="146"/>
      <c r="LF53" s="146"/>
      <c r="LG53" s="146"/>
      <c r="LH53" s="146"/>
      <c r="LI53" s="146"/>
      <c r="LJ53" s="146"/>
      <c r="LK53" s="146"/>
      <c r="LL53" s="146"/>
      <c r="LM53" s="146"/>
      <c r="LN53" s="146"/>
      <c r="LO53" s="146"/>
      <c r="LP53" s="146"/>
      <c r="LQ53" s="146"/>
      <c r="LR53" s="146"/>
      <c r="LS53" s="146"/>
      <c r="LT53" s="146"/>
      <c r="LU53" s="146"/>
      <c r="LV53" s="146"/>
      <c r="LW53" s="146"/>
      <c r="LX53" s="146"/>
      <c r="LY53" s="146"/>
      <c r="LZ53" s="146"/>
      <c r="MA53" s="146"/>
      <c r="MB53" s="146"/>
      <c r="MC53" s="146"/>
      <c r="MD53" s="146"/>
      <c r="ME53" s="146"/>
      <c r="MF53" s="146"/>
      <c r="MG53" s="146"/>
      <c r="MH53" s="146"/>
      <c r="MI53" s="146"/>
      <c r="MJ53" s="146"/>
      <c r="MK53" s="146"/>
      <c r="ML53" s="146"/>
      <c r="MM53" s="146"/>
      <c r="MN53" s="146"/>
      <c r="MO53" s="146"/>
      <c r="MP53" s="146"/>
      <c r="MQ53" s="146"/>
      <c r="MR53" s="146"/>
      <c r="MS53" s="146"/>
      <c r="MT53" s="146"/>
      <c r="MU53" s="146"/>
      <c r="MV53" s="146"/>
      <c r="MW53" s="146"/>
      <c r="MX53" s="146"/>
      <c r="MY53" s="146"/>
      <c r="MZ53" s="146"/>
      <c r="NA53" s="146"/>
      <c r="NB53" s="146"/>
      <c r="NC53" s="146"/>
      <c r="ND53" s="146"/>
      <c r="NE53" s="146"/>
      <c r="NF53" s="146"/>
      <c r="NG53" s="146"/>
      <c r="NH53" s="146"/>
      <c r="NI53" s="146"/>
      <c r="NJ53" s="146"/>
      <c r="NK53" s="146"/>
      <c r="NL53" s="146"/>
      <c r="NM53" s="146"/>
      <c r="NN53" s="146"/>
      <c r="NO53" s="146"/>
      <c r="NP53" s="146"/>
      <c r="NQ53" s="146"/>
      <c r="NR53" s="146"/>
      <c r="NS53" s="146"/>
      <c r="NT53" s="146"/>
      <c r="NU53" s="146"/>
      <c r="NV53" s="146"/>
      <c r="NW53" s="146"/>
      <c r="NX53" s="146"/>
      <c r="NY53" s="146"/>
      <c r="NZ53" s="146"/>
      <c r="OA53" s="146"/>
      <c r="OB53" s="146"/>
      <c r="OC53" s="146"/>
      <c r="OD53" s="146"/>
      <c r="OE53" s="146"/>
      <c r="OF53" s="146"/>
      <c r="OG53" s="146"/>
      <c r="OH53" s="146"/>
      <c r="OI53" s="146"/>
      <c r="OJ53" s="146"/>
      <c r="OK53" s="146"/>
      <c r="OL53" s="146"/>
      <c r="OM53" s="146"/>
      <c r="ON53" s="146"/>
      <c r="OO53" s="146"/>
      <c r="OP53" s="146"/>
      <c r="OQ53" s="146"/>
      <c r="OR53" s="146"/>
      <c r="OS53" s="146"/>
      <c r="OT53" s="146"/>
      <c r="OU53" s="146"/>
      <c r="OV53" s="146"/>
      <c r="OW53" s="146"/>
      <c r="OX53" s="146"/>
      <c r="OY53" s="146"/>
      <c r="OZ53" s="146"/>
      <c r="PA53" s="146"/>
      <c r="PB53" s="146"/>
      <c r="PC53" s="146"/>
      <c r="PD53" s="146"/>
      <c r="PE53" s="146"/>
      <c r="PF53" s="146"/>
      <c r="PG53" s="146"/>
      <c r="PH53" s="146"/>
      <c r="PI53" s="146"/>
      <c r="PJ53" s="146"/>
      <c r="PK53" s="146"/>
      <c r="PL53" s="146"/>
      <c r="PM53" s="146"/>
      <c r="PN53" s="146"/>
      <c r="PO53" s="146"/>
      <c r="PP53" s="146"/>
      <c r="PQ53" s="146"/>
      <c r="PR53" s="146"/>
      <c r="PS53" s="146"/>
      <c r="PT53" s="146"/>
      <c r="PU53" s="146"/>
      <c r="PV53" s="146"/>
      <c r="PW53" s="146"/>
      <c r="PX53" s="146"/>
      <c r="PY53" s="146"/>
      <c r="PZ53" s="146"/>
      <c r="QA53" s="146"/>
      <c r="QB53" s="146"/>
      <c r="QC53" s="146"/>
      <c r="QD53" s="146"/>
      <c r="QE53" s="146"/>
      <c r="QF53" s="146"/>
      <c r="QG53" s="146"/>
      <c r="QH53" s="146"/>
      <c r="QI53" s="146"/>
      <c r="QJ53" s="146"/>
      <c r="QK53" s="146"/>
      <c r="QL53" s="146"/>
      <c r="QM53" s="146"/>
      <c r="QN53" s="146"/>
      <c r="QO53" s="146"/>
      <c r="QP53" s="146"/>
      <c r="QQ53" s="146"/>
      <c r="QR53" s="146"/>
      <c r="QS53" s="146"/>
      <c r="QT53" s="146"/>
      <c r="QU53" s="146"/>
      <c r="QV53" s="146"/>
      <c r="QW53" s="146"/>
      <c r="QX53" s="146"/>
      <c r="QY53" s="146"/>
      <c r="QZ53" s="146"/>
      <c r="RA53" s="146"/>
      <c r="RB53" s="146"/>
      <c r="RC53" s="146"/>
      <c r="RD53" s="146"/>
      <c r="RE53" s="146"/>
      <c r="RF53" s="146"/>
      <c r="RG53" s="146"/>
      <c r="RH53" s="146"/>
      <c r="RI53" s="146"/>
      <c r="RJ53" s="146"/>
      <c r="RK53" s="146"/>
      <c r="RL53" s="146"/>
      <c r="RM53" s="146"/>
      <c r="RN53" s="146"/>
      <c r="RO53" s="146"/>
      <c r="RP53" s="146"/>
      <c r="RQ53" s="146"/>
      <c r="RR53" s="146"/>
      <c r="RS53" s="146"/>
      <c r="RT53" s="146"/>
      <c r="RU53" s="146"/>
      <c r="RV53" s="146"/>
      <c r="RW53" s="146"/>
      <c r="RX53" s="146"/>
      <c r="RY53" s="146"/>
      <c r="RZ53" s="146"/>
      <c r="SA53" s="146"/>
      <c r="SB53" s="146"/>
      <c r="SC53" s="146"/>
      <c r="SD53" s="146"/>
      <c r="SE53" s="146"/>
      <c r="SF53" s="146"/>
      <c r="SG53" s="146"/>
      <c r="SH53" s="146"/>
      <c r="SI53" s="146"/>
      <c r="SJ53" s="146"/>
      <c r="SK53" s="146"/>
      <c r="SL53" s="146"/>
      <c r="SM53" s="146"/>
      <c r="SN53" s="146"/>
      <c r="SO53" s="146"/>
      <c r="SP53" s="146"/>
      <c r="SQ53" s="146"/>
      <c r="SR53" s="146"/>
      <c r="SS53" s="146"/>
      <c r="ST53" s="146"/>
      <c r="SU53" s="146"/>
      <c r="SV53" s="146"/>
      <c r="SW53" s="146"/>
      <c r="SX53" s="146"/>
      <c r="SY53" s="146"/>
      <c r="SZ53" s="146"/>
      <c r="TA53" s="146"/>
      <c r="TB53" s="146"/>
      <c r="TC53" s="146"/>
      <c r="TD53" s="146"/>
      <c r="TE53" s="146"/>
      <c r="TF53" s="146"/>
      <c r="TG53" s="146"/>
      <c r="TH53" s="146"/>
      <c r="TI53" s="146"/>
      <c r="TJ53" s="146"/>
      <c r="TK53" s="146"/>
      <c r="TL53" s="146"/>
      <c r="TM53" s="146"/>
      <c r="TN53" s="146"/>
      <c r="TO53" s="146"/>
      <c r="TP53" s="146"/>
      <c r="TQ53" s="146"/>
      <c r="TR53" s="146"/>
      <c r="TS53" s="146"/>
      <c r="TT53" s="146"/>
      <c r="TU53" s="146"/>
      <c r="TV53" s="146"/>
      <c r="TW53" s="146"/>
      <c r="TX53" s="146"/>
      <c r="TY53" s="146"/>
      <c r="TZ53" s="146"/>
      <c r="UA53" s="146"/>
      <c r="UB53" s="146"/>
      <c r="UC53" s="146"/>
      <c r="UD53" s="146"/>
      <c r="UE53" s="146"/>
      <c r="UF53" s="146"/>
      <c r="UG53" s="146"/>
      <c r="UH53" s="146"/>
      <c r="UI53" s="146"/>
      <c r="UJ53" s="146"/>
      <c r="UK53" s="146"/>
      <c r="UL53" s="146"/>
      <c r="UM53" s="146"/>
      <c r="UN53" s="146"/>
      <c r="UO53" s="146"/>
      <c r="UP53" s="146"/>
      <c r="UQ53" s="146"/>
      <c r="UR53" s="146"/>
      <c r="US53" s="146"/>
      <c r="UT53" s="146"/>
      <c r="UU53" s="146"/>
      <c r="UV53" s="146"/>
      <c r="UW53" s="146"/>
      <c r="UX53" s="146"/>
      <c r="UY53" s="146"/>
      <c r="UZ53" s="146"/>
      <c r="VA53" s="146"/>
      <c r="VB53" s="146"/>
      <c r="VC53" s="146"/>
      <c r="VD53" s="146"/>
      <c r="VE53" s="146"/>
      <c r="VF53" s="146"/>
      <c r="VG53" s="146"/>
      <c r="VH53" s="146"/>
      <c r="VI53" s="146"/>
      <c r="VJ53" s="146"/>
      <c r="VK53" s="146"/>
      <c r="VL53" s="146"/>
      <c r="VM53" s="146"/>
      <c r="VN53" s="146"/>
      <c r="VO53" s="146"/>
      <c r="VP53" s="146"/>
      <c r="VQ53" s="146"/>
      <c r="VR53" s="146"/>
      <c r="VS53" s="146"/>
      <c r="VT53" s="146"/>
      <c r="VU53" s="146"/>
      <c r="VV53" s="146"/>
      <c r="VW53" s="146"/>
      <c r="VX53" s="146"/>
      <c r="VY53" s="146"/>
      <c r="VZ53" s="146"/>
      <c r="WA53" s="146"/>
      <c r="WB53" s="146"/>
      <c r="WC53" s="146"/>
      <c r="WD53" s="146"/>
      <c r="WE53" s="146"/>
      <c r="WF53" s="146"/>
      <c r="WG53" s="146"/>
      <c r="WH53" s="146"/>
      <c r="WI53" s="146"/>
      <c r="WJ53" s="146"/>
      <c r="WK53" s="146"/>
      <c r="WL53" s="146"/>
      <c r="WM53" s="146"/>
      <c r="WN53" s="146"/>
      <c r="WO53" s="146"/>
      <c r="WP53" s="146"/>
      <c r="WQ53" s="146"/>
      <c r="WR53" s="146"/>
      <c r="WS53" s="146"/>
      <c r="WT53" s="146"/>
      <c r="WU53" s="146"/>
      <c r="WV53" s="146"/>
      <c r="WW53" s="146"/>
      <c r="WX53" s="146"/>
      <c r="WY53" s="146"/>
      <c r="WZ53" s="146"/>
      <c r="XA53" s="146"/>
      <c r="XB53" s="146"/>
      <c r="XC53" s="146"/>
      <c r="XD53" s="146"/>
      <c r="XE53" s="146"/>
      <c r="XF53" s="146"/>
      <c r="XG53" s="146"/>
      <c r="XH53" s="146"/>
      <c r="XI53" s="146"/>
      <c r="XJ53" s="146"/>
      <c r="XK53" s="146"/>
      <c r="XL53" s="146"/>
      <c r="XM53" s="146"/>
      <c r="XN53" s="146"/>
      <c r="XO53" s="146"/>
      <c r="XP53" s="146"/>
      <c r="XQ53" s="146"/>
      <c r="XR53" s="146"/>
      <c r="XS53" s="146"/>
      <c r="XT53" s="146"/>
      <c r="XU53" s="146"/>
      <c r="XV53" s="146"/>
      <c r="XW53" s="146"/>
      <c r="XX53" s="146"/>
      <c r="XY53" s="146"/>
      <c r="XZ53" s="146"/>
      <c r="YA53" s="146"/>
      <c r="YB53" s="146"/>
      <c r="YC53" s="146"/>
      <c r="YD53" s="146"/>
      <c r="YE53" s="146"/>
      <c r="YF53" s="146"/>
      <c r="YG53" s="146"/>
      <c r="YH53" s="146"/>
      <c r="YI53" s="146"/>
      <c r="YJ53" s="146"/>
      <c r="YK53" s="146"/>
      <c r="YL53" s="146"/>
      <c r="YM53" s="146"/>
      <c r="YN53" s="146"/>
      <c r="YO53" s="146"/>
      <c r="YP53" s="146"/>
      <c r="YQ53" s="146"/>
      <c r="YR53" s="146"/>
      <c r="YS53" s="146"/>
      <c r="YT53" s="146"/>
      <c r="YU53" s="146"/>
      <c r="YV53" s="146"/>
      <c r="YW53" s="146"/>
      <c r="YX53" s="146"/>
      <c r="YY53" s="146"/>
      <c r="YZ53" s="146"/>
      <c r="ZA53" s="146"/>
      <c r="ZB53" s="146"/>
      <c r="ZC53" s="146"/>
      <c r="ZD53" s="146"/>
      <c r="ZE53" s="146"/>
      <c r="ZF53" s="146"/>
      <c r="ZG53" s="146"/>
      <c r="ZH53" s="146"/>
      <c r="ZI53" s="146"/>
      <c r="ZJ53" s="146"/>
      <c r="ZK53" s="146"/>
      <c r="ZL53" s="146"/>
      <c r="ZM53" s="146"/>
      <c r="ZN53" s="146"/>
      <c r="ZO53" s="146"/>
      <c r="ZP53" s="146"/>
      <c r="ZQ53" s="146"/>
      <c r="ZR53" s="146"/>
      <c r="ZS53" s="146"/>
      <c r="ZT53" s="146"/>
      <c r="ZU53" s="146"/>
      <c r="ZV53" s="146"/>
      <c r="ZW53" s="146"/>
      <c r="ZX53" s="146"/>
      <c r="ZY53" s="146"/>
      <c r="ZZ53" s="146"/>
      <c r="AAA53" s="146"/>
      <c r="AAB53" s="146"/>
      <c r="AAC53" s="146"/>
      <c r="AAD53" s="146"/>
      <c r="AAE53" s="146"/>
      <c r="AAF53" s="146"/>
      <c r="AAG53" s="146"/>
      <c r="AAH53" s="146"/>
      <c r="AAI53" s="146"/>
      <c r="AAJ53" s="146"/>
      <c r="AAK53" s="146"/>
      <c r="AAL53" s="146"/>
      <c r="AAM53" s="146"/>
      <c r="AAN53" s="146"/>
      <c r="AAO53" s="146"/>
      <c r="AAP53" s="146"/>
      <c r="AAQ53" s="146"/>
      <c r="AAR53" s="146"/>
      <c r="AAS53" s="146"/>
      <c r="AAT53" s="146"/>
      <c r="AAU53" s="146"/>
      <c r="AAV53" s="146"/>
      <c r="AAW53" s="146"/>
      <c r="AAX53" s="146"/>
      <c r="AAY53" s="146"/>
      <c r="AAZ53" s="146"/>
      <c r="ABA53" s="146"/>
      <c r="ABB53" s="146"/>
      <c r="ABC53" s="146"/>
      <c r="ABD53" s="146"/>
    </row>
    <row r="54" spans="1:732" s="147" customFormat="1" ht="15.75" thickBot="1" x14ac:dyDescent="0.3">
      <c r="A54" s="257"/>
      <c r="B54" s="230"/>
      <c r="C54" s="230"/>
      <c r="D54" s="230"/>
      <c r="E54" s="230"/>
      <c r="F54" s="230"/>
      <c r="G54" s="258"/>
      <c r="H54" s="149"/>
      <c r="I54" s="245"/>
      <c r="J54" s="246"/>
      <c r="K54" s="148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6"/>
      <c r="DK54" s="146"/>
      <c r="DL54" s="146"/>
      <c r="DM54" s="146"/>
      <c r="DN54" s="146"/>
      <c r="DO54" s="146"/>
      <c r="DP54" s="146"/>
      <c r="DQ54" s="146"/>
      <c r="DR54" s="146"/>
      <c r="DS54" s="146"/>
      <c r="DT54" s="146"/>
      <c r="DU54" s="146"/>
      <c r="DV54" s="146"/>
      <c r="DW54" s="146"/>
      <c r="DX54" s="146"/>
      <c r="DY54" s="146"/>
      <c r="DZ54" s="146"/>
      <c r="EA54" s="146"/>
      <c r="EB54" s="146"/>
      <c r="EC54" s="146"/>
      <c r="ED54" s="146"/>
      <c r="EE54" s="146"/>
      <c r="EF54" s="146"/>
      <c r="EG54" s="146"/>
      <c r="EH54" s="146"/>
      <c r="EI54" s="146"/>
      <c r="EJ54" s="146"/>
      <c r="EK54" s="146"/>
      <c r="EL54" s="146"/>
      <c r="EM54" s="146"/>
      <c r="EN54" s="146"/>
      <c r="EO54" s="146"/>
      <c r="EP54" s="146"/>
      <c r="EQ54" s="146"/>
      <c r="ER54" s="146"/>
      <c r="ES54" s="146"/>
      <c r="ET54" s="146"/>
      <c r="EU54" s="146"/>
      <c r="EV54" s="146"/>
      <c r="EW54" s="146"/>
      <c r="EX54" s="146"/>
      <c r="EY54" s="146"/>
      <c r="EZ54" s="146"/>
      <c r="FA54" s="146"/>
      <c r="FB54" s="146"/>
      <c r="FC54" s="146"/>
      <c r="FD54" s="146"/>
      <c r="FE54" s="146"/>
      <c r="FF54" s="146"/>
      <c r="FG54" s="146"/>
      <c r="FH54" s="146"/>
      <c r="FI54" s="146"/>
      <c r="FJ54" s="146"/>
      <c r="FK54" s="146"/>
      <c r="FL54" s="146"/>
      <c r="FM54" s="146"/>
      <c r="FN54" s="146"/>
      <c r="FO54" s="146"/>
      <c r="FP54" s="146"/>
      <c r="FQ54" s="146"/>
      <c r="FR54" s="146"/>
      <c r="FS54" s="146"/>
      <c r="FT54" s="146"/>
      <c r="FU54" s="146"/>
      <c r="FV54" s="146"/>
      <c r="FW54" s="146"/>
      <c r="FX54" s="146"/>
      <c r="FY54" s="146"/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T54" s="146"/>
      <c r="GU54" s="146"/>
      <c r="GV54" s="146"/>
      <c r="GW54" s="146"/>
      <c r="GX54" s="146"/>
      <c r="GY54" s="146"/>
      <c r="GZ54" s="146"/>
      <c r="HA54" s="146"/>
      <c r="HB54" s="146"/>
      <c r="HC54" s="146"/>
      <c r="HD54" s="146"/>
      <c r="HE54" s="146"/>
      <c r="HF54" s="146"/>
      <c r="HG54" s="146"/>
      <c r="HH54" s="146"/>
      <c r="HI54" s="146"/>
      <c r="HJ54" s="146"/>
      <c r="HK54" s="146"/>
      <c r="HL54" s="146"/>
      <c r="HM54" s="146"/>
      <c r="HN54" s="146"/>
      <c r="HO54" s="146"/>
      <c r="HP54" s="146"/>
      <c r="HQ54" s="146"/>
      <c r="HR54" s="146"/>
      <c r="HS54" s="146"/>
      <c r="HT54" s="146"/>
      <c r="HU54" s="146"/>
      <c r="HV54" s="146"/>
      <c r="HW54" s="146"/>
      <c r="HX54" s="146"/>
      <c r="HY54" s="146"/>
      <c r="HZ54" s="146"/>
      <c r="IA54" s="146"/>
      <c r="IB54" s="146"/>
      <c r="IC54" s="146"/>
      <c r="ID54" s="146"/>
      <c r="IE54" s="146"/>
      <c r="IF54" s="146"/>
      <c r="IG54" s="146"/>
      <c r="IH54" s="146"/>
      <c r="II54" s="146"/>
      <c r="IJ54" s="146"/>
      <c r="IK54" s="146"/>
      <c r="IL54" s="146"/>
      <c r="IM54" s="146"/>
      <c r="IN54" s="146"/>
      <c r="IO54" s="146"/>
      <c r="IP54" s="146"/>
      <c r="IQ54" s="146"/>
      <c r="IR54" s="146"/>
      <c r="IS54" s="146"/>
      <c r="IT54" s="146"/>
      <c r="IU54" s="146"/>
      <c r="IV54" s="146"/>
      <c r="IW54" s="146"/>
      <c r="IX54" s="146"/>
      <c r="IY54" s="146"/>
      <c r="IZ54" s="146"/>
      <c r="JA54" s="146"/>
      <c r="JB54" s="146"/>
      <c r="JC54" s="146"/>
      <c r="JD54" s="146"/>
      <c r="JE54" s="146"/>
      <c r="JF54" s="146"/>
      <c r="JG54" s="146"/>
      <c r="JH54" s="146"/>
      <c r="JI54" s="146"/>
      <c r="JJ54" s="146"/>
      <c r="JK54" s="146"/>
      <c r="JL54" s="146"/>
      <c r="JM54" s="146"/>
      <c r="JN54" s="146"/>
      <c r="JO54" s="146"/>
      <c r="JP54" s="146"/>
      <c r="JQ54" s="146"/>
      <c r="JR54" s="146"/>
      <c r="JS54" s="146"/>
      <c r="JT54" s="146"/>
      <c r="JU54" s="146"/>
      <c r="JV54" s="146"/>
      <c r="JW54" s="146"/>
      <c r="JX54" s="146"/>
      <c r="JY54" s="146"/>
      <c r="JZ54" s="146"/>
      <c r="KA54" s="146"/>
      <c r="KB54" s="146"/>
      <c r="KC54" s="146"/>
      <c r="KD54" s="146"/>
      <c r="KE54" s="146"/>
      <c r="KF54" s="146"/>
      <c r="KG54" s="146"/>
      <c r="KH54" s="146"/>
      <c r="KI54" s="146"/>
      <c r="KJ54" s="146"/>
      <c r="KK54" s="146"/>
      <c r="KL54" s="146"/>
      <c r="KM54" s="146"/>
      <c r="KN54" s="146"/>
      <c r="KO54" s="146"/>
      <c r="KP54" s="146"/>
      <c r="KQ54" s="146"/>
      <c r="KR54" s="146"/>
      <c r="KS54" s="146"/>
      <c r="KT54" s="146"/>
      <c r="KU54" s="146"/>
      <c r="KV54" s="146"/>
      <c r="KW54" s="146"/>
      <c r="KX54" s="146"/>
      <c r="KY54" s="146"/>
      <c r="KZ54" s="146"/>
      <c r="LA54" s="146"/>
      <c r="LB54" s="146"/>
      <c r="LC54" s="146"/>
      <c r="LD54" s="146"/>
      <c r="LE54" s="146"/>
      <c r="LF54" s="146"/>
      <c r="LG54" s="146"/>
      <c r="LH54" s="146"/>
      <c r="LI54" s="146"/>
      <c r="LJ54" s="146"/>
      <c r="LK54" s="146"/>
      <c r="LL54" s="146"/>
      <c r="LM54" s="146"/>
      <c r="LN54" s="146"/>
      <c r="LO54" s="146"/>
      <c r="LP54" s="146"/>
      <c r="LQ54" s="146"/>
      <c r="LR54" s="146"/>
      <c r="LS54" s="146"/>
      <c r="LT54" s="146"/>
      <c r="LU54" s="146"/>
      <c r="LV54" s="146"/>
      <c r="LW54" s="146"/>
      <c r="LX54" s="146"/>
      <c r="LY54" s="146"/>
      <c r="LZ54" s="146"/>
      <c r="MA54" s="146"/>
      <c r="MB54" s="146"/>
      <c r="MC54" s="146"/>
      <c r="MD54" s="146"/>
      <c r="ME54" s="146"/>
      <c r="MF54" s="146"/>
      <c r="MG54" s="146"/>
      <c r="MH54" s="146"/>
      <c r="MI54" s="146"/>
      <c r="MJ54" s="146"/>
      <c r="MK54" s="146"/>
      <c r="ML54" s="146"/>
      <c r="MM54" s="146"/>
      <c r="MN54" s="146"/>
      <c r="MO54" s="146"/>
      <c r="MP54" s="146"/>
      <c r="MQ54" s="146"/>
      <c r="MR54" s="146"/>
      <c r="MS54" s="146"/>
      <c r="MT54" s="146"/>
      <c r="MU54" s="146"/>
      <c r="MV54" s="146"/>
      <c r="MW54" s="146"/>
      <c r="MX54" s="146"/>
      <c r="MY54" s="146"/>
      <c r="MZ54" s="146"/>
      <c r="NA54" s="146"/>
      <c r="NB54" s="146"/>
      <c r="NC54" s="146"/>
      <c r="ND54" s="146"/>
      <c r="NE54" s="146"/>
      <c r="NF54" s="146"/>
      <c r="NG54" s="146"/>
      <c r="NH54" s="146"/>
      <c r="NI54" s="146"/>
      <c r="NJ54" s="146"/>
      <c r="NK54" s="146"/>
      <c r="NL54" s="146"/>
      <c r="NM54" s="146"/>
      <c r="NN54" s="146"/>
      <c r="NO54" s="146"/>
      <c r="NP54" s="146"/>
      <c r="NQ54" s="146"/>
      <c r="NR54" s="146"/>
      <c r="NS54" s="146"/>
      <c r="NT54" s="146"/>
      <c r="NU54" s="146"/>
      <c r="NV54" s="146"/>
      <c r="NW54" s="146"/>
      <c r="NX54" s="146"/>
      <c r="NY54" s="146"/>
      <c r="NZ54" s="146"/>
      <c r="OA54" s="146"/>
      <c r="OB54" s="146"/>
      <c r="OC54" s="146"/>
      <c r="OD54" s="146"/>
      <c r="OE54" s="146"/>
      <c r="OF54" s="146"/>
      <c r="OG54" s="146"/>
      <c r="OH54" s="146"/>
      <c r="OI54" s="146"/>
      <c r="OJ54" s="146"/>
      <c r="OK54" s="146"/>
      <c r="OL54" s="146"/>
      <c r="OM54" s="146"/>
      <c r="ON54" s="146"/>
      <c r="OO54" s="146"/>
      <c r="OP54" s="146"/>
      <c r="OQ54" s="146"/>
      <c r="OR54" s="146"/>
      <c r="OS54" s="146"/>
      <c r="OT54" s="146"/>
      <c r="OU54" s="146"/>
      <c r="OV54" s="146"/>
      <c r="OW54" s="146"/>
      <c r="OX54" s="146"/>
      <c r="OY54" s="146"/>
      <c r="OZ54" s="146"/>
      <c r="PA54" s="146"/>
      <c r="PB54" s="146"/>
      <c r="PC54" s="146"/>
      <c r="PD54" s="146"/>
      <c r="PE54" s="146"/>
      <c r="PF54" s="146"/>
      <c r="PG54" s="146"/>
      <c r="PH54" s="146"/>
      <c r="PI54" s="146"/>
      <c r="PJ54" s="146"/>
      <c r="PK54" s="146"/>
      <c r="PL54" s="146"/>
      <c r="PM54" s="146"/>
      <c r="PN54" s="146"/>
      <c r="PO54" s="146"/>
      <c r="PP54" s="146"/>
      <c r="PQ54" s="146"/>
      <c r="PR54" s="146"/>
      <c r="PS54" s="146"/>
      <c r="PT54" s="146"/>
      <c r="PU54" s="146"/>
      <c r="PV54" s="146"/>
      <c r="PW54" s="146"/>
      <c r="PX54" s="146"/>
      <c r="PY54" s="146"/>
      <c r="PZ54" s="146"/>
      <c r="QA54" s="146"/>
      <c r="QB54" s="146"/>
      <c r="QC54" s="146"/>
      <c r="QD54" s="146"/>
      <c r="QE54" s="146"/>
      <c r="QF54" s="146"/>
      <c r="QG54" s="146"/>
      <c r="QH54" s="146"/>
      <c r="QI54" s="146"/>
      <c r="QJ54" s="146"/>
      <c r="QK54" s="146"/>
      <c r="QL54" s="146"/>
      <c r="QM54" s="146"/>
      <c r="QN54" s="146"/>
      <c r="QO54" s="146"/>
      <c r="QP54" s="146"/>
      <c r="QQ54" s="146"/>
      <c r="QR54" s="146"/>
      <c r="QS54" s="146"/>
      <c r="QT54" s="146"/>
      <c r="QU54" s="146"/>
      <c r="QV54" s="146"/>
      <c r="QW54" s="146"/>
      <c r="QX54" s="146"/>
      <c r="QY54" s="146"/>
      <c r="QZ54" s="146"/>
      <c r="RA54" s="146"/>
      <c r="RB54" s="146"/>
      <c r="RC54" s="146"/>
      <c r="RD54" s="146"/>
      <c r="RE54" s="146"/>
      <c r="RF54" s="146"/>
      <c r="RG54" s="146"/>
      <c r="RH54" s="146"/>
      <c r="RI54" s="146"/>
      <c r="RJ54" s="146"/>
      <c r="RK54" s="146"/>
      <c r="RL54" s="146"/>
      <c r="RM54" s="146"/>
      <c r="RN54" s="146"/>
      <c r="RO54" s="146"/>
      <c r="RP54" s="146"/>
      <c r="RQ54" s="146"/>
      <c r="RR54" s="146"/>
      <c r="RS54" s="146"/>
      <c r="RT54" s="146"/>
      <c r="RU54" s="146"/>
      <c r="RV54" s="146"/>
      <c r="RW54" s="146"/>
      <c r="RX54" s="146"/>
      <c r="RY54" s="146"/>
      <c r="RZ54" s="146"/>
      <c r="SA54" s="146"/>
      <c r="SB54" s="146"/>
      <c r="SC54" s="146"/>
      <c r="SD54" s="146"/>
      <c r="SE54" s="146"/>
      <c r="SF54" s="146"/>
      <c r="SG54" s="146"/>
      <c r="SH54" s="146"/>
      <c r="SI54" s="146"/>
      <c r="SJ54" s="146"/>
      <c r="SK54" s="146"/>
      <c r="SL54" s="146"/>
      <c r="SM54" s="146"/>
      <c r="SN54" s="146"/>
      <c r="SO54" s="146"/>
      <c r="SP54" s="146"/>
      <c r="SQ54" s="146"/>
      <c r="SR54" s="146"/>
      <c r="SS54" s="146"/>
      <c r="ST54" s="146"/>
      <c r="SU54" s="146"/>
      <c r="SV54" s="146"/>
      <c r="SW54" s="146"/>
      <c r="SX54" s="146"/>
      <c r="SY54" s="146"/>
      <c r="SZ54" s="146"/>
      <c r="TA54" s="146"/>
      <c r="TB54" s="146"/>
      <c r="TC54" s="146"/>
      <c r="TD54" s="146"/>
      <c r="TE54" s="146"/>
      <c r="TF54" s="146"/>
      <c r="TG54" s="146"/>
      <c r="TH54" s="146"/>
      <c r="TI54" s="146"/>
      <c r="TJ54" s="146"/>
      <c r="TK54" s="146"/>
      <c r="TL54" s="146"/>
      <c r="TM54" s="146"/>
      <c r="TN54" s="146"/>
      <c r="TO54" s="146"/>
      <c r="TP54" s="146"/>
      <c r="TQ54" s="146"/>
      <c r="TR54" s="146"/>
      <c r="TS54" s="146"/>
      <c r="TT54" s="146"/>
      <c r="TU54" s="146"/>
      <c r="TV54" s="146"/>
      <c r="TW54" s="146"/>
      <c r="TX54" s="146"/>
      <c r="TY54" s="146"/>
      <c r="TZ54" s="146"/>
      <c r="UA54" s="146"/>
      <c r="UB54" s="146"/>
      <c r="UC54" s="146"/>
      <c r="UD54" s="146"/>
      <c r="UE54" s="146"/>
      <c r="UF54" s="146"/>
      <c r="UG54" s="146"/>
      <c r="UH54" s="146"/>
      <c r="UI54" s="146"/>
      <c r="UJ54" s="146"/>
      <c r="UK54" s="146"/>
      <c r="UL54" s="146"/>
      <c r="UM54" s="146"/>
      <c r="UN54" s="146"/>
      <c r="UO54" s="146"/>
      <c r="UP54" s="146"/>
      <c r="UQ54" s="146"/>
      <c r="UR54" s="146"/>
      <c r="US54" s="146"/>
      <c r="UT54" s="146"/>
      <c r="UU54" s="146"/>
      <c r="UV54" s="146"/>
      <c r="UW54" s="146"/>
      <c r="UX54" s="146"/>
      <c r="UY54" s="146"/>
      <c r="UZ54" s="146"/>
      <c r="VA54" s="146"/>
      <c r="VB54" s="146"/>
      <c r="VC54" s="146"/>
      <c r="VD54" s="146"/>
      <c r="VE54" s="146"/>
      <c r="VF54" s="146"/>
      <c r="VG54" s="146"/>
      <c r="VH54" s="146"/>
      <c r="VI54" s="146"/>
      <c r="VJ54" s="146"/>
      <c r="VK54" s="146"/>
      <c r="VL54" s="146"/>
      <c r="VM54" s="146"/>
      <c r="VN54" s="146"/>
      <c r="VO54" s="146"/>
      <c r="VP54" s="146"/>
      <c r="VQ54" s="146"/>
      <c r="VR54" s="146"/>
      <c r="VS54" s="146"/>
      <c r="VT54" s="146"/>
      <c r="VU54" s="146"/>
      <c r="VV54" s="146"/>
      <c r="VW54" s="146"/>
      <c r="VX54" s="146"/>
      <c r="VY54" s="146"/>
      <c r="VZ54" s="146"/>
      <c r="WA54" s="146"/>
      <c r="WB54" s="146"/>
      <c r="WC54" s="146"/>
      <c r="WD54" s="146"/>
      <c r="WE54" s="146"/>
      <c r="WF54" s="146"/>
      <c r="WG54" s="146"/>
      <c r="WH54" s="146"/>
      <c r="WI54" s="146"/>
      <c r="WJ54" s="146"/>
      <c r="WK54" s="146"/>
      <c r="WL54" s="146"/>
      <c r="WM54" s="146"/>
      <c r="WN54" s="146"/>
      <c r="WO54" s="146"/>
      <c r="WP54" s="146"/>
      <c r="WQ54" s="146"/>
      <c r="WR54" s="146"/>
      <c r="WS54" s="146"/>
      <c r="WT54" s="146"/>
      <c r="WU54" s="146"/>
      <c r="WV54" s="146"/>
      <c r="WW54" s="146"/>
      <c r="WX54" s="146"/>
      <c r="WY54" s="146"/>
      <c r="WZ54" s="146"/>
      <c r="XA54" s="146"/>
      <c r="XB54" s="146"/>
      <c r="XC54" s="146"/>
      <c r="XD54" s="146"/>
      <c r="XE54" s="146"/>
      <c r="XF54" s="146"/>
      <c r="XG54" s="146"/>
      <c r="XH54" s="146"/>
      <c r="XI54" s="146"/>
      <c r="XJ54" s="146"/>
      <c r="XK54" s="146"/>
      <c r="XL54" s="146"/>
      <c r="XM54" s="146"/>
      <c r="XN54" s="146"/>
      <c r="XO54" s="146"/>
      <c r="XP54" s="146"/>
      <c r="XQ54" s="146"/>
      <c r="XR54" s="146"/>
      <c r="XS54" s="146"/>
      <c r="XT54" s="146"/>
      <c r="XU54" s="146"/>
      <c r="XV54" s="146"/>
      <c r="XW54" s="146"/>
      <c r="XX54" s="146"/>
      <c r="XY54" s="146"/>
      <c r="XZ54" s="146"/>
      <c r="YA54" s="146"/>
      <c r="YB54" s="146"/>
      <c r="YC54" s="146"/>
      <c r="YD54" s="146"/>
      <c r="YE54" s="146"/>
      <c r="YF54" s="146"/>
      <c r="YG54" s="146"/>
      <c r="YH54" s="146"/>
      <c r="YI54" s="146"/>
      <c r="YJ54" s="146"/>
      <c r="YK54" s="146"/>
      <c r="YL54" s="146"/>
      <c r="YM54" s="146"/>
      <c r="YN54" s="146"/>
      <c r="YO54" s="146"/>
      <c r="YP54" s="146"/>
      <c r="YQ54" s="146"/>
      <c r="YR54" s="146"/>
      <c r="YS54" s="146"/>
      <c r="YT54" s="146"/>
      <c r="YU54" s="146"/>
      <c r="YV54" s="146"/>
      <c r="YW54" s="146"/>
      <c r="YX54" s="146"/>
      <c r="YY54" s="146"/>
      <c r="YZ54" s="146"/>
      <c r="ZA54" s="146"/>
      <c r="ZB54" s="146"/>
      <c r="ZC54" s="146"/>
      <c r="ZD54" s="146"/>
      <c r="ZE54" s="146"/>
      <c r="ZF54" s="146"/>
      <c r="ZG54" s="146"/>
      <c r="ZH54" s="146"/>
      <c r="ZI54" s="146"/>
      <c r="ZJ54" s="146"/>
      <c r="ZK54" s="146"/>
      <c r="ZL54" s="146"/>
      <c r="ZM54" s="146"/>
      <c r="ZN54" s="146"/>
      <c r="ZO54" s="146"/>
      <c r="ZP54" s="146"/>
      <c r="ZQ54" s="146"/>
      <c r="ZR54" s="146"/>
      <c r="ZS54" s="146"/>
      <c r="ZT54" s="146"/>
      <c r="ZU54" s="146"/>
      <c r="ZV54" s="146"/>
      <c r="ZW54" s="146"/>
      <c r="ZX54" s="146"/>
      <c r="ZY54" s="146"/>
      <c r="ZZ54" s="146"/>
      <c r="AAA54" s="146"/>
      <c r="AAB54" s="146"/>
      <c r="AAC54" s="146"/>
      <c r="AAD54" s="146"/>
      <c r="AAE54" s="146"/>
      <c r="AAF54" s="146"/>
      <c r="AAG54" s="146"/>
      <c r="AAH54" s="146"/>
      <c r="AAI54" s="146"/>
      <c r="AAJ54" s="146"/>
      <c r="AAK54" s="146"/>
      <c r="AAL54" s="146"/>
      <c r="AAM54" s="146"/>
      <c r="AAN54" s="146"/>
      <c r="AAO54" s="146"/>
      <c r="AAP54" s="146"/>
      <c r="AAQ54" s="146"/>
      <c r="AAR54" s="146"/>
      <c r="AAS54" s="146"/>
      <c r="AAT54" s="146"/>
      <c r="AAU54" s="146"/>
      <c r="AAV54" s="146"/>
      <c r="AAW54" s="146"/>
      <c r="AAX54" s="146"/>
      <c r="AAY54" s="146"/>
      <c r="AAZ54" s="146"/>
      <c r="ABA54" s="146"/>
      <c r="ABB54" s="146"/>
      <c r="ABC54" s="146"/>
      <c r="ABD54" s="146"/>
    </row>
    <row r="55" spans="1:732" s="147" customFormat="1" ht="15.75" thickBot="1" x14ac:dyDescent="0.3">
      <c r="A55" s="299" t="s">
        <v>189</v>
      </c>
      <c r="B55" s="302" t="s">
        <v>180</v>
      </c>
      <c r="C55" s="300"/>
      <c r="D55" s="217"/>
      <c r="E55" s="217"/>
      <c r="F55" s="217"/>
      <c r="G55" s="164"/>
      <c r="H55" s="149"/>
      <c r="I55" s="245"/>
      <c r="J55" s="246"/>
      <c r="K55" s="148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6"/>
      <c r="CS55" s="146"/>
      <c r="CT55" s="146"/>
      <c r="CU55" s="146"/>
      <c r="CV55" s="146"/>
      <c r="CW55" s="146"/>
      <c r="CX55" s="146"/>
      <c r="CY55" s="146"/>
      <c r="CZ55" s="146"/>
      <c r="DA55" s="146"/>
      <c r="DB55" s="146"/>
      <c r="DC55" s="146"/>
      <c r="DD55" s="146"/>
      <c r="DE55" s="146"/>
      <c r="DF55" s="146"/>
      <c r="DG55" s="146"/>
      <c r="DH55" s="146"/>
      <c r="DI55" s="146"/>
      <c r="DJ55" s="146"/>
      <c r="DK55" s="146"/>
      <c r="DL55" s="146"/>
      <c r="DM55" s="146"/>
      <c r="DN55" s="146"/>
      <c r="DO55" s="146"/>
      <c r="DP55" s="146"/>
      <c r="DQ55" s="146"/>
      <c r="DR55" s="146"/>
      <c r="DS55" s="146"/>
      <c r="DT55" s="146"/>
      <c r="DU55" s="146"/>
      <c r="DV55" s="146"/>
      <c r="DW55" s="146"/>
      <c r="DX55" s="146"/>
      <c r="DY55" s="146"/>
      <c r="DZ55" s="146"/>
      <c r="EA55" s="146"/>
      <c r="EB55" s="146"/>
      <c r="EC55" s="146"/>
      <c r="ED55" s="146"/>
      <c r="EE55" s="146"/>
      <c r="EF55" s="146"/>
      <c r="EG55" s="146"/>
      <c r="EH55" s="146"/>
      <c r="EI55" s="146"/>
      <c r="EJ55" s="146"/>
      <c r="EK55" s="146"/>
      <c r="EL55" s="146"/>
      <c r="EM55" s="146"/>
      <c r="EN55" s="146"/>
      <c r="EO55" s="146"/>
      <c r="EP55" s="146"/>
      <c r="EQ55" s="146"/>
      <c r="ER55" s="146"/>
      <c r="ES55" s="146"/>
      <c r="ET55" s="146"/>
      <c r="EU55" s="146"/>
      <c r="EV55" s="146"/>
      <c r="EW55" s="146"/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6"/>
      <c r="FL55" s="146"/>
      <c r="FM55" s="146"/>
      <c r="FN55" s="146"/>
      <c r="FO55" s="146"/>
      <c r="FP55" s="146"/>
      <c r="FQ55" s="146"/>
      <c r="FR55" s="146"/>
      <c r="FS55" s="146"/>
      <c r="FT55" s="146"/>
      <c r="FU55" s="146"/>
      <c r="FV55" s="146"/>
      <c r="FW55" s="146"/>
      <c r="FX55" s="146"/>
      <c r="FY55" s="146"/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T55" s="146"/>
      <c r="GU55" s="146"/>
      <c r="GV55" s="146"/>
      <c r="GW55" s="146"/>
      <c r="GX55" s="146"/>
      <c r="GY55" s="146"/>
      <c r="GZ55" s="146"/>
      <c r="HA55" s="146"/>
      <c r="HB55" s="146"/>
      <c r="HC55" s="146"/>
      <c r="HD55" s="146"/>
      <c r="HE55" s="146"/>
      <c r="HF55" s="146"/>
      <c r="HG55" s="146"/>
      <c r="HH55" s="146"/>
      <c r="HI55" s="146"/>
      <c r="HJ55" s="146"/>
      <c r="HK55" s="146"/>
      <c r="HL55" s="146"/>
      <c r="HM55" s="146"/>
      <c r="HN55" s="146"/>
      <c r="HO55" s="146"/>
      <c r="HP55" s="146"/>
      <c r="HQ55" s="146"/>
      <c r="HR55" s="146"/>
      <c r="HS55" s="146"/>
      <c r="HT55" s="146"/>
      <c r="HU55" s="146"/>
      <c r="HV55" s="146"/>
      <c r="HW55" s="146"/>
      <c r="HX55" s="146"/>
      <c r="HY55" s="146"/>
      <c r="HZ55" s="146"/>
      <c r="IA55" s="146"/>
      <c r="IB55" s="146"/>
      <c r="IC55" s="146"/>
      <c r="ID55" s="146"/>
      <c r="IE55" s="146"/>
      <c r="IF55" s="146"/>
      <c r="IG55" s="146"/>
      <c r="IH55" s="146"/>
      <c r="II55" s="146"/>
      <c r="IJ55" s="146"/>
      <c r="IK55" s="146"/>
      <c r="IL55" s="146"/>
      <c r="IM55" s="146"/>
      <c r="IN55" s="146"/>
      <c r="IO55" s="146"/>
      <c r="IP55" s="146"/>
      <c r="IQ55" s="146"/>
      <c r="IR55" s="146"/>
      <c r="IS55" s="146"/>
      <c r="IT55" s="146"/>
      <c r="IU55" s="146"/>
      <c r="IV55" s="146"/>
      <c r="IW55" s="146"/>
      <c r="IX55" s="146"/>
      <c r="IY55" s="146"/>
      <c r="IZ55" s="146"/>
      <c r="JA55" s="146"/>
      <c r="JB55" s="146"/>
      <c r="JC55" s="146"/>
      <c r="JD55" s="146"/>
      <c r="JE55" s="146"/>
      <c r="JF55" s="146"/>
      <c r="JG55" s="146"/>
      <c r="JH55" s="146"/>
      <c r="JI55" s="146"/>
      <c r="JJ55" s="146"/>
      <c r="JK55" s="146"/>
      <c r="JL55" s="146"/>
      <c r="JM55" s="146"/>
      <c r="JN55" s="146"/>
      <c r="JO55" s="146"/>
      <c r="JP55" s="146"/>
      <c r="JQ55" s="146"/>
      <c r="JR55" s="146"/>
      <c r="JS55" s="146"/>
      <c r="JT55" s="146"/>
      <c r="JU55" s="146"/>
      <c r="JV55" s="146"/>
      <c r="JW55" s="146"/>
      <c r="JX55" s="146"/>
      <c r="JY55" s="146"/>
      <c r="JZ55" s="146"/>
      <c r="KA55" s="146"/>
      <c r="KB55" s="146"/>
      <c r="KC55" s="146"/>
      <c r="KD55" s="146"/>
      <c r="KE55" s="146"/>
      <c r="KF55" s="146"/>
      <c r="KG55" s="146"/>
      <c r="KH55" s="146"/>
      <c r="KI55" s="146"/>
      <c r="KJ55" s="146"/>
      <c r="KK55" s="146"/>
      <c r="KL55" s="146"/>
      <c r="KM55" s="146"/>
      <c r="KN55" s="146"/>
      <c r="KO55" s="146"/>
      <c r="KP55" s="146"/>
      <c r="KQ55" s="146"/>
      <c r="KR55" s="146"/>
      <c r="KS55" s="146"/>
      <c r="KT55" s="146"/>
      <c r="KU55" s="146"/>
      <c r="KV55" s="146"/>
      <c r="KW55" s="146"/>
      <c r="KX55" s="146"/>
      <c r="KY55" s="146"/>
      <c r="KZ55" s="146"/>
      <c r="LA55" s="146"/>
      <c r="LB55" s="146"/>
      <c r="LC55" s="146"/>
      <c r="LD55" s="146"/>
      <c r="LE55" s="146"/>
      <c r="LF55" s="146"/>
      <c r="LG55" s="146"/>
      <c r="LH55" s="146"/>
      <c r="LI55" s="146"/>
      <c r="LJ55" s="146"/>
      <c r="LK55" s="146"/>
      <c r="LL55" s="146"/>
      <c r="LM55" s="146"/>
      <c r="LN55" s="146"/>
      <c r="LO55" s="146"/>
      <c r="LP55" s="146"/>
      <c r="LQ55" s="146"/>
      <c r="LR55" s="146"/>
      <c r="LS55" s="146"/>
      <c r="LT55" s="146"/>
      <c r="LU55" s="146"/>
      <c r="LV55" s="146"/>
      <c r="LW55" s="146"/>
      <c r="LX55" s="146"/>
      <c r="LY55" s="146"/>
      <c r="LZ55" s="146"/>
      <c r="MA55" s="146"/>
      <c r="MB55" s="146"/>
      <c r="MC55" s="146"/>
      <c r="MD55" s="146"/>
      <c r="ME55" s="146"/>
      <c r="MF55" s="146"/>
      <c r="MG55" s="146"/>
      <c r="MH55" s="146"/>
      <c r="MI55" s="146"/>
      <c r="MJ55" s="146"/>
      <c r="MK55" s="146"/>
      <c r="ML55" s="146"/>
      <c r="MM55" s="146"/>
      <c r="MN55" s="146"/>
      <c r="MO55" s="146"/>
      <c r="MP55" s="146"/>
      <c r="MQ55" s="146"/>
      <c r="MR55" s="146"/>
      <c r="MS55" s="146"/>
      <c r="MT55" s="146"/>
      <c r="MU55" s="146"/>
      <c r="MV55" s="146"/>
      <c r="MW55" s="146"/>
      <c r="MX55" s="146"/>
      <c r="MY55" s="146"/>
      <c r="MZ55" s="146"/>
      <c r="NA55" s="146"/>
      <c r="NB55" s="146"/>
      <c r="NC55" s="146"/>
      <c r="ND55" s="146"/>
      <c r="NE55" s="146"/>
      <c r="NF55" s="146"/>
      <c r="NG55" s="146"/>
      <c r="NH55" s="146"/>
      <c r="NI55" s="146"/>
      <c r="NJ55" s="146"/>
      <c r="NK55" s="146"/>
      <c r="NL55" s="146"/>
      <c r="NM55" s="146"/>
      <c r="NN55" s="146"/>
      <c r="NO55" s="146"/>
      <c r="NP55" s="146"/>
      <c r="NQ55" s="146"/>
      <c r="NR55" s="146"/>
      <c r="NS55" s="146"/>
      <c r="NT55" s="146"/>
      <c r="NU55" s="146"/>
      <c r="NV55" s="146"/>
      <c r="NW55" s="146"/>
      <c r="NX55" s="146"/>
      <c r="NY55" s="146"/>
      <c r="NZ55" s="146"/>
      <c r="OA55" s="146"/>
      <c r="OB55" s="146"/>
      <c r="OC55" s="146"/>
      <c r="OD55" s="146"/>
      <c r="OE55" s="146"/>
      <c r="OF55" s="146"/>
      <c r="OG55" s="146"/>
      <c r="OH55" s="146"/>
      <c r="OI55" s="146"/>
      <c r="OJ55" s="146"/>
      <c r="OK55" s="146"/>
      <c r="OL55" s="146"/>
      <c r="OM55" s="146"/>
      <c r="ON55" s="146"/>
      <c r="OO55" s="146"/>
      <c r="OP55" s="146"/>
      <c r="OQ55" s="146"/>
      <c r="OR55" s="146"/>
      <c r="OS55" s="146"/>
      <c r="OT55" s="146"/>
      <c r="OU55" s="146"/>
      <c r="OV55" s="146"/>
      <c r="OW55" s="146"/>
      <c r="OX55" s="146"/>
      <c r="OY55" s="146"/>
      <c r="OZ55" s="146"/>
      <c r="PA55" s="146"/>
      <c r="PB55" s="146"/>
      <c r="PC55" s="146"/>
      <c r="PD55" s="146"/>
      <c r="PE55" s="146"/>
      <c r="PF55" s="146"/>
      <c r="PG55" s="146"/>
      <c r="PH55" s="146"/>
      <c r="PI55" s="146"/>
      <c r="PJ55" s="146"/>
      <c r="PK55" s="146"/>
      <c r="PL55" s="146"/>
      <c r="PM55" s="146"/>
      <c r="PN55" s="146"/>
      <c r="PO55" s="146"/>
      <c r="PP55" s="146"/>
      <c r="PQ55" s="146"/>
      <c r="PR55" s="146"/>
      <c r="PS55" s="146"/>
      <c r="PT55" s="146"/>
      <c r="PU55" s="146"/>
      <c r="PV55" s="146"/>
      <c r="PW55" s="146"/>
      <c r="PX55" s="146"/>
      <c r="PY55" s="146"/>
      <c r="PZ55" s="146"/>
      <c r="QA55" s="146"/>
      <c r="QB55" s="146"/>
      <c r="QC55" s="146"/>
      <c r="QD55" s="146"/>
      <c r="QE55" s="146"/>
      <c r="QF55" s="146"/>
      <c r="QG55" s="146"/>
      <c r="QH55" s="146"/>
      <c r="QI55" s="146"/>
      <c r="QJ55" s="146"/>
      <c r="QK55" s="146"/>
      <c r="QL55" s="146"/>
      <c r="QM55" s="146"/>
      <c r="QN55" s="146"/>
      <c r="QO55" s="146"/>
      <c r="QP55" s="146"/>
      <c r="QQ55" s="146"/>
      <c r="QR55" s="146"/>
      <c r="QS55" s="146"/>
      <c r="QT55" s="146"/>
      <c r="QU55" s="146"/>
      <c r="QV55" s="146"/>
      <c r="QW55" s="146"/>
      <c r="QX55" s="146"/>
      <c r="QY55" s="146"/>
      <c r="QZ55" s="146"/>
      <c r="RA55" s="146"/>
      <c r="RB55" s="146"/>
      <c r="RC55" s="146"/>
      <c r="RD55" s="146"/>
      <c r="RE55" s="146"/>
      <c r="RF55" s="146"/>
      <c r="RG55" s="146"/>
      <c r="RH55" s="146"/>
      <c r="RI55" s="146"/>
      <c r="RJ55" s="146"/>
      <c r="RK55" s="146"/>
      <c r="RL55" s="146"/>
      <c r="RM55" s="146"/>
      <c r="RN55" s="146"/>
      <c r="RO55" s="146"/>
      <c r="RP55" s="146"/>
      <c r="RQ55" s="146"/>
      <c r="RR55" s="146"/>
      <c r="RS55" s="146"/>
      <c r="RT55" s="146"/>
      <c r="RU55" s="146"/>
      <c r="RV55" s="146"/>
      <c r="RW55" s="146"/>
      <c r="RX55" s="146"/>
      <c r="RY55" s="146"/>
      <c r="RZ55" s="146"/>
      <c r="SA55" s="146"/>
      <c r="SB55" s="146"/>
      <c r="SC55" s="146"/>
      <c r="SD55" s="146"/>
      <c r="SE55" s="146"/>
      <c r="SF55" s="146"/>
      <c r="SG55" s="146"/>
      <c r="SH55" s="146"/>
      <c r="SI55" s="146"/>
      <c r="SJ55" s="146"/>
      <c r="SK55" s="146"/>
      <c r="SL55" s="146"/>
      <c r="SM55" s="146"/>
      <c r="SN55" s="146"/>
      <c r="SO55" s="146"/>
      <c r="SP55" s="146"/>
      <c r="SQ55" s="146"/>
      <c r="SR55" s="146"/>
      <c r="SS55" s="146"/>
      <c r="ST55" s="146"/>
      <c r="SU55" s="146"/>
      <c r="SV55" s="146"/>
      <c r="SW55" s="146"/>
      <c r="SX55" s="146"/>
      <c r="SY55" s="146"/>
      <c r="SZ55" s="146"/>
      <c r="TA55" s="146"/>
      <c r="TB55" s="146"/>
      <c r="TC55" s="146"/>
      <c r="TD55" s="146"/>
      <c r="TE55" s="146"/>
      <c r="TF55" s="146"/>
      <c r="TG55" s="146"/>
      <c r="TH55" s="146"/>
      <c r="TI55" s="146"/>
      <c r="TJ55" s="146"/>
      <c r="TK55" s="146"/>
      <c r="TL55" s="146"/>
      <c r="TM55" s="146"/>
      <c r="TN55" s="146"/>
      <c r="TO55" s="146"/>
      <c r="TP55" s="146"/>
      <c r="TQ55" s="146"/>
      <c r="TR55" s="146"/>
      <c r="TS55" s="146"/>
      <c r="TT55" s="146"/>
      <c r="TU55" s="146"/>
      <c r="TV55" s="146"/>
      <c r="TW55" s="146"/>
      <c r="TX55" s="146"/>
      <c r="TY55" s="146"/>
      <c r="TZ55" s="146"/>
      <c r="UA55" s="146"/>
      <c r="UB55" s="146"/>
      <c r="UC55" s="146"/>
      <c r="UD55" s="146"/>
      <c r="UE55" s="146"/>
      <c r="UF55" s="146"/>
      <c r="UG55" s="146"/>
      <c r="UH55" s="146"/>
      <c r="UI55" s="146"/>
      <c r="UJ55" s="146"/>
      <c r="UK55" s="146"/>
      <c r="UL55" s="146"/>
      <c r="UM55" s="146"/>
      <c r="UN55" s="146"/>
      <c r="UO55" s="146"/>
      <c r="UP55" s="146"/>
      <c r="UQ55" s="146"/>
      <c r="UR55" s="146"/>
      <c r="US55" s="146"/>
      <c r="UT55" s="146"/>
      <c r="UU55" s="146"/>
      <c r="UV55" s="146"/>
      <c r="UW55" s="146"/>
      <c r="UX55" s="146"/>
      <c r="UY55" s="146"/>
      <c r="UZ55" s="146"/>
      <c r="VA55" s="146"/>
      <c r="VB55" s="146"/>
      <c r="VC55" s="146"/>
      <c r="VD55" s="146"/>
      <c r="VE55" s="146"/>
      <c r="VF55" s="146"/>
      <c r="VG55" s="146"/>
      <c r="VH55" s="146"/>
      <c r="VI55" s="146"/>
      <c r="VJ55" s="146"/>
      <c r="VK55" s="146"/>
      <c r="VL55" s="146"/>
      <c r="VM55" s="146"/>
      <c r="VN55" s="146"/>
      <c r="VO55" s="146"/>
      <c r="VP55" s="146"/>
      <c r="VQ55" s="146"/>
      <c r="VR55" s="146"/>
      <c r="VS55" s="146"/>
      <c r="VT55" s="146"/>
      <c r="VU55" s="146"/>
      <c r="VV55" s="146"/>
      <c r="VW55" s="146"/>
      <c r="VX55" s="146"/>
      <c r="VY55" s="146"/>
      <c r="VZ55" s="146"/>
      <c r="WA55" s="146"/>
      <c r="WB55" s="146"/>
      <c r="WC55" s="146"/>
      <c r="WD55" s="146"/>
      <c r="WE55" s="146"/>
      <c r="WF55" s="146"/>
      <c r="WG55" s="146"/>
      <c r="WH55" s="146"/>
      <c r="WI55" s="146"/>
      <c r="WJ55" s="146"/>
      <c r="WK55" s="146"/>
      <c r="WL55" s="146"/>
      <c r="WM55" s="146"/>
      <c r="WN55" s="146"/>
      <c r="WO55" s="146"/>
      <c r="WP55" s="146"/>
      <c r="WQ55" s="146"/>
      <c r="WR55" s="146"/>
      <c r="WS55" s="146"/>
      <c r="WT55" s="146"/>
      <c r="WU55" s="146"/>
      <c r="WV55" s="146"/>
      <c r="WW55" s="146"/>
      <c r="WX55" s="146"/>
      <c r="WY55" s="146"/>
      <c r="WZ55" s="146"/>
      <c r="XA55" s="146"/>
      <c r="XB55" s="146"/>
      <c r="XC55" s="146"/>
      <c r="XD55" s="146"/>
      <c r="XE55" s="146"/>
      <c r="XF55" s="146"/>
      <c r="XG55" s="146"/>
      <c r="XH55" s="146"/>
      <c r="XI55" s="146"/>
      <c r="XJ55" s="146"/>
      <c r="XK55" s="146"/>
      <c r="XL55" s="146"/>
      <c r="XM55" s="146"/>
      <c r="XN55" s="146"/>
      <c r="XO55" s="146"/>
      <c r="XP55" s="146"/>
      <c r="XQ55" s="146"/>
      <c r="XR55" s="146"/>
      <c r="XS55" s="146"/>
      <c r="XT55" s="146"/>
      <c r="XU55" s="146"/>
      <c r="XV55" s="146"/>
      <c r="XW55" s="146"/>
      <c r="XX55" s="146"/>
      <c r="XY55" s="146"/>
      <c r="XZ55" s="146"/>
      <c r="YA55" s="146"/>
      <c r="YB55" s="146"/>
      <c r="YC55" s="146"/>
      <c r="YD55" s="146"/>
      <c r="YE55" s="146"/>
      <c r="YF55" s="146"/>
      <c r="YG55" s="146"/>
      <c r="YH55" s="146"/>
      <c r="YI55" s="146"/>
      <c r="YJ55" s="146"/>
      <c r="YK55" s="146"/>
      <c r="YL55" s="146"/>
      <c r="YM55" s="146"/>
      <c r="YN55" s="146"/>
      <c r="YO55" s="146"/>
      <c r="YP55" s="146"/>
      <c r="YQ55" s="146"/>
      <c r="YR55" s="146"/>
      <c r="YS55" s="146"/>
      <c r="YT55" s="146"/>
      <c r="YU55" s="146"/>
      <c r="YV55" s="146"/>
      <c r="YW55" s="146"/>
      <c r="YX55" s="146"/>
      <c r="YY55" s="146"/>
      <c r="YZ55" s="146"/>
      <c r="ZA55" s="146"/>
      <c r="ZB55" s="146"/>
      <c r="ZC55" s="146"/>
      <c r="ZD55" s="146"/>
      <c r="ZE55" s="146"/>
      <c r="ZF55" s="146"/>
      <c r="ZG55" s="146"/>
      <c r="ZH55" s="146"/>
      <c r="ZI55" s="146"/>
      <c r="ZJ55" s="146"/>
      <c r="ZK55" s="146"/>
      <c r="ZL55" s="146"/>
      <c r="ZM55" s="146"/>
      <c r="ZN55" s="146"/>
      <c r="ZO55" s="146"/>
      <c r="ZP55" s="146"/>
      <c r="ZQ55" s="146"/>
      <c r="ZR55" s="146"/>
      <c r="ZS55" s="146"/>
      <c r="ZT55" s="146"/>
      <c r="ZU55" s="146"/>
      <c r="ZV55" s="146"/>
      <c r="ZW55" s="146"/>
      <c r="ZX55" s="146"/>
      <c r="ZY55" s="146"/>
      <c r="ZZ55" s="146"/>
      <c r="AAA55" s="146"/>
      <c r="AAB55" s="146"/>
      <c r="AAC55" s="146"/>
      <c r="AAD55" s="146"/>
      <c r="AAE55" s="146"/>
      <c r="AAF55" s="146"/>
      <c r="AAG55" s="146"/>
      <c r="AAH55" s="146"/>
      <c r="AAI55" s="146"/>
      <c r="AAJ55" s="146"/>
      <c r="AAK55" s="146"/>
      <c r="AAL55" s="146"/>
      <c r="AAM55" s="146"/>
      <c r="AAN55" s="146"/>
      <c r="AAO55" s="146"/>
      <c r="AAP55" s="146"/>
      <c r="AAQ55" s="146"/>
      <c r="AAR55" s="146"/>
      <c r="AAS55" s="146"/>
      <c r="AAT55" s="146"/>
      <c r="AAU55" s="146"/>
      <c r="AAV55" s="146"/>
      <c r="AAW55" s="146"/>
      <c r="AAX55" s="146"/>
      <c r="AAY55" s="146"/>
      <c r="AAZ55" s="146"/>
      <c r="ABA55" s="146"/>
      <c r="ABB55" s="146"/>
      <c r="ABC55" s="146"/>
      <c r="ABD55" s="146"/>
    </row>
    <row r="56" spans="1:732" s="147" customFormat="1" ht="27" customHeight="1" x14ac:dyDescent="0.25">
      <c r="A56" s="295" t="s">
        <v>190</v>
      </c>
      <c r="B56" s="301" t="s">
        <v>182</v>
      </c>
      <c r="C56" s="231" t="s">
        <v>4</v>
      </c>
      <c r="D56" s="310">
        <v>154.10470000000001</v>
      </c>
      <c r="E56" s="285">
        <f t="shared" ref="E56" si="15">K56</f>
        <v>2.2606000000000002</v>
      </c>
      <c r="F56" s="285">
        <f t="shared" ref="F56" si="16">E56*D56</f>
        <v>348.36908482000007</v>
      </c>
      <c r="G56" s="256"/>
      <c r="H56" s="31"/>
      <c r="I56" s="245">
        <v>99814</v>
      </c>
      <c r="J56" s="246">
        <v>1.78</v>
      </c>
      <c r="K56" s="148">
        <f t="shared" ref="K56" si="17">J56*$H$9</f>
        <v>2.2606000000000002</v>
      </c>
    </row>
    <row r="57" spans="1:732" s="147" customFormat="1" ht="15.75" thickBot="1" x14ac:dyDescent="0.3">
      <c r="A57" s="223"/>
      <c r="B57" s="224" t="s">
        <v>21</v>
      </c>
      <c r="C57" s="225" t="str">
        <f>A55</f>
        <v>1.7</v>
      </c>
      <c r="D57" s="226"/>
      <c r="E57" s="227"/>
      <c r="F57" s="228"/>
      <c r="G57" s="229">
        <f>SUM(F55:F56)</f>
        <v>348.36908482000007</v>
      </c>
      <c r="H57" s="149"/>
      <c r="I57" s="245"/>
      <c r="J57" s="246"/>
      <c r="K57" s="148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6"/>
      <c r="CP57" s="146"/>
      <c r="CQ57" s="146"/>
      <c r="CR57" s="146"/>
      <c r="CS57" s="146"/>
      <c r="CT57" s="146"/>
      <c r="CU57" s="146"/>
      <c r="CV57" s="146"/>
      <c r="CW57" s="146"/>
      <c r="CX57" s="146"/>
      <c r="CY57" s="146"/>
      <c r="CZ57" s="146"/>
      <c r="DA57" s="146"/>
      <c r="DB57" s="146"/>
      <c r="DC57" s="146"/>
      <c r="DD57" s="146"/>
      <c r="DE57" s="146"/>
      <c r="DF57" s="146"/>
      <c r="DG57" s="146"/>
      <c r="DH57" s="146"/>
      <c r="DI57" s="146"/>
      <c r="DJ57" s="146"/>
      <c r="DK57" s="146"/>
      <c r="DL57" s="146"/>
      <c r="DM57" s="146"/>
      <c r="DN57" s="146"/>
      <c r="DO57" s="146"/>
      <c r="DP57" s="146"/>
      <c r="DQ57" s="146"/>
      <c r="DR57" s="146"/>
      <c r="DS57" s="146"/>
      <c r="DT57" s="146"/>
      <c r="DU57" s="146"/>
      <c r="DV57" s="146"/>
      <c r="DW57" s="146"/>
      <c r="DX57" s="146"/>
      <c r="DY57" s="146"/>
      <c r="DZ57" s="146"/>
      <c r="EA57" s="146"/>
      <c r="EB57" s="146"/>
      <c r="EC57" s="146"/>
      <c r="ED57" s="146"/>
      <c r="EE57" s="146"/>
      <c r="EF57" s="146"/>
      <c r="EG57" s="146"/>
      <c r="EH57" s="146"/>
      <c r="EI57" s="146"/>
      <c r="EJ57" s="146"/>
      <c r="EK57" s="146"/>
      <c r="EL57" s="146"/>
      <c r="EM57" s="146"/>
      <c r="EN57" s="146"/>
      <c r="EO57" s="146"/>
      <c r="EP57" s="146"/>
      <c r="EQ57" s="146"/>
      <c r="ER57" s="146"/>
      <c r="ES57" s="146"/>
      <c r="ET57" s="146"/>
      <c r="EU57" s="146"/>
      <c r="EV57" s="146"/>
      <c r="EW57" s="146"/>
      <c r="EX57" s="146"/>
      <c r="EY57" s="146"/>
      <c r="EZ57" s="146"/>
      <c r="FA57" s="146"/>
      <c r="FB57" s="146"/>
      <c r="FC57" s="146"/>
      <c r="FD57" s="146"/>
      <c r="FE57" s="146"/>
      <c r="FF57" s="146"/>
      <c r="FG57" s="146"/>
      <c r="FH57" s="146"/>
      <c r="FI57" s="146"/>
      <c r="FJ57" s="146"/>
      <c r="FK57" s="146"/>
      <c r="FL57" s="146"/>
      <c r="FM57" s="146"/>
      <c r="FN57" s="146"/>
      <c r="FO57" s="146"/>
      <c r="FP57" s="146"/>
      <c r="FQ57" s="146"/>
      <c r="FR57" s="146"/>
      <c r="FS57" s="146"/>
      <c r="FT57" s="146"/>
      <c r="FU57" s="146"/>
      <c r="FV57" s="146"/>
      <c r="FW57" s="146"/>
      <c r="FX57" s="146"/>
      <c r="FY57" s="146"/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T57" s="146"/>
      <c r="GU57" s="146"/>
      <c r="GV57" s="146"/>
      <c r="GW57" s="146"/>
      <c r="GX57" s="146"/>
      <c r="GY57" s="146"/>
      <c r="GZ57" s="146"/>
      <c r="HA57" s="146"/>
      <c r="HB57" s="146"/>
      <c r="HC57" s="146"/>
      <c r="HD57" s="146"/>
      <c r="HE57" s="146"/>
      <c r="HF57" s="146"/>
      <c r="HG57" s="146"/>
      <c r="HH57" s="146"/>
      <c r="HI57" s="146"/>
      <c r="HJ57" s="146"/>
      <c r="HK57" s="146"/>
      <c r="HL57" s="146"/>
      <c r="HM57" s="146"/>
      <c r="HN57" s="146"/>
      <c r="HO57" s="146"/>
      <c r="HP57" s="146"/>
      <c r="HQ57" s="146"/>
      <c r="HR57" s="146"/>
      <c r="HS57" s="146"/>
      <c r="HT57" s="146"/>
      <c r="HU57" s="146"/>
      <c r="HV57" s="146"/>
      <c r="HW57" s="146"/>
      <c r="HX57" s="146"/>
      <c r="HY57" s="146"/>
      <c r="HZ57" s="146"/>
      <c r="IA57" s="146"/>
      <c r="IB57" s="146"/>
      <c r="IC57" s="146"/>
      <c r="ID57" s="146"/>
      <c r="IE57" s="146"/>
      <c r="IF57" s="146"/>
      <c r="IG57" s="146"/>
      <c r="IH57" s="146"/>
      <c r="II57" s="146"/>
      <c r="IJ57" s="146"/>
      <c r="IK57" s="146"/>
      <c r="IL57" s="146"/>
      <c r="IM57" s="146"/>
      <c r="IN57" s="146"/>
      <c r="IO57" s="146"/>
      <c r="IP57" s="146"/>
      <c r="IQ57" s="146"/>
      <c r="IR57" s="146"/>
      <c r="IS57" s="146"/>
      <c r="IT57" s="146"/>
      <c r="IU57" s="146"/>
      <c r="IV57" s="146"/>
      <c r="IW57" s="146"/>
      <c r="IX57" s="146"/>
      <c r="IY57" s="146"/>
      <c r="IZ57" s="146"/>
      <c r="JA57" s="146"/>
      <c r="JB57" s="146"/>
      <c r="JC57" s="146"/>
      <c r="JD57" s="146"/>
      <c r="JE57" s="146"/>
      <c r="JF57" s="146"/>
      <c r="JG57" s="146"/>
      <c r="JH57" s="146"/>
      <c r="JI57" s="146"/>
      <c r="JJ57" s="146"/>
      <c r="JK57" s="146"/>
      <c r="JL57" s="146"/>
      <c r="JM57" s="146"/>
      <c r="JN57" s="146"/>
      <c r="JO57" s="146"/>
      <c r="JP57" s="146"/>
      <c r="JQ57" s="146"/>
      <c r="JR57" s="146"/>
      <c r="JS57" s="146"/>
      <c r="JT57" s="146"/>
      <c r="JU57" s="146"/>
      <c r="JV57" s="146"/>
      <c r="JW57" s="146"/>
      <c r="JX57" s="146"/>
      <c r="JY57" s="146"/>
      <c r="JZ57" s="146"/>
      <c r="KA57" s="146"/>
      <c r="KB57" s="146"/>
      <c r="KC57" s="146"/>
      <c r="KD57" s="146"/>
      <c r="KE57" s="146"/>
      <c r="KF57" s="146"/>
      <c r="KG57" s="146"/>
      <c r="KH57" s="146"/>
      <c r="KI57" s="146"/>
      <c r="KJ57" s="146"/>
      <c r="KK57" s="146"/>
      <c r="KL57" s="146"/>
      <c r="KM57" s="146"/>
      <c r="KN57" s="146"/>
      <c r="KO57" s="146"/>
      <c r="KP57" s="146"/>
      <c r="KQ57" s="146"/>
      <c r="KR57" s="146"/>
      <c r="KS57" s="146"/>
      <c r="KT57" s="146"/>
      <c r="KU57" s="146"/>
      <c r="KV57" s="146"/>
      <c r="KW57" s="146"/>
      <c r="KX57" s="146"/>
      <c r="KY57" s="146"/>
      <c r="KZ57" s="146"/>
      <c r="LA57" s="146"/>
      <c r="LB57" s="146"/>
      <c r="LC57" s="146"/>
      <c r="LD57" s="146"/>
      <c r="LE57" s="146"/>
      <c r="LF57" s="146"/>
      <c r="LG57" s="146"/>
      <c r="LH57" s="146"/>
      <c r="LI57" s="146"/>
      <c r="LJ57" s="146"/>
      <c r="LK57" s="146"/>
      <c r="LL57" s="146"/>
      <c r="LM57" s="146"/>
      <c r="LN57" s="146"/>
      <c r="LO57" s="146"/>
      <c r="LP57" s="146"/>
      <c r="LQ57" s="146"/>
      <c r="LR57" s="146"/>
      <c r="LS57" s="146"/>
      <c r="LT57" s="146"/>
      <c r="LU57" s="146"/>
      <c r="LV57" s="146"/>
      <c r="LW57" s="146"/>
      <c r="LX57" s="146"/>
      <c r="LY57" s="146"/>
      <c r="LZ57" s="146"/>
      <c r="MA57" s="146"/>
      <c r="MB57" s="146"/>
      <c r="MC57" s="146"/>
      <c r="MD57" s="146"/>
      <c r="ME57" s="146"/>
      <c r="MF57" s="146"/>
      <c r="MG57" s="146"/>
      <c r="MH57" s="146"/>
      <c r="MI57" s="146"/>
      <c r="MJ57" s="146"/>
      <c r="MK57" s="146"/>
      <c r="ML57" s="146"/>
      <c r="MM57" s="146"/>
      <c r="MN57" s="146"/>
      <c r="MO57" s="146"/>
      <c r="MP57" s="146"/>
      <c r="MQ57" s="146"/>
      <c r="MR57" s="146"/>
      <c r="MS57" s="146"/>
      <c r="MT57" s="146"/>
      <c r="MU57" s="146"/>
      <c r="MV57" s="146"/>
      <c r="MW57" s="146"/>
      <c r="MX57" s="146"/>
      <c r="MY57" s="146"/>
      <c r="MZ57" s="146"/>
      <c r="NA57" s="146"/>
      <c r="NB57" s="146"/>
      <c r="NC57" s="146"/>
      <c r="ND57" s="146"/>
      <c r="NE57" s="146"/>
      <c r="NF57" s="146"/>
      <c r="NG57" s="146"/>
      <c r="NH57" s="146"/>
      <c r="NI57" s="146"/>
      <c r="NJ57" s="146"/>
      <c r="NK57" s="146"/>
      <c r="NL57" s="146"/>
      <c r="NM57" s="146"/>
      <c r="NN57" s="146"/>
      <c r="NO57" s="146"/>
      <c r="NP57" s="146"/>
      <c r="NQ57" s="146"/>
      <c r="NR57" s="146"/>
      <c r="NS57" s="146"/>
      <c r="NT57" s="146"/>
      <c r="NU57" s="146"/>
      <c r="NV57" s="146"/>
      <c r="NW57" s="146"/>
      <c r="NX57" s="146"/>
      <c r="NY57" s="146"/>
      <c r="NZ57" s="146"/>
      <c r="OA57" s="146"/>
      <c r="OB57" s="146"/>
      <c r="OC57" s="146"/>
      <c r="OD57" s="146"/>
      <c r="OE57" s="146"/>
      <c r="OF57" s="146"/>
      <c r="OG57" s="146"/>
      <c r="OH57" s="146"/>
      <c r="OI57" s="146"/>
      <c r="OJ57" s="146"/>
      <c r="OK57" s="146"/>
      <c r="OL57" s="146"/>
      <c r="OM57" s="146"/>
      <c r="ON57" s="146"/>
      <c r="OO57" s="146"/>
      <c r="OP57" s="146"/>
      <c r="OQ57" s="146"/>
      <c r="OR57" s="146"/>
      <c r="OS57" s="146"/>
      <c r="OT57" s="146"/>
      <c r="OU57" s="146"/>
      <c r="OV57" s="146"/>
      <c r="OW57" s="146"/>
      <c r="OX57" s="146"/>
      <c r="OY57" s="146"/>
      <c r="OZ57" s="146"/>
      <c r="PA57" s="146"/>
      <c r="PB57" s="146"/>
      <c r="PC57" s="146"/>
      <c r="PD57" s="146"/>
      <c r="PE57" s="146"/>
      <c r="PF57" s="146"/>
      <c r="PG57" s="146"/>
      <c r="PH57" s="146"/>
      <c r="PI57" s="146"/>
      <c r="PJ57" s="146"/>
      <c r="PK57" s="146"/>
      <c r="PL57" s="146"/>
      <c r="PM57" s="146"/>
      <c r="PN57" s="146"/>
      <c r="PO57" s="146"/>
      <c r="PP57" s="146"/>
      <c r="PQ57" s="146"/>
      <c r="PR57" s="146"/>
      <c r="PS57" s="146"/>
      <c r="PT57" s="146"/>
      <c r="PU57" s="146"/>
      <c r="PV57" s="146"/>
      <c r="PW57" s="146"/>
      <c r="PX57" s="146"/>
      <c r="PY57" s="146"/>
      <c r="PZ57" s="146"/>
      <c r="QA57" s="146"/>
      <c r="QB57" s="146"/>
      <c r="QC57" s="146"/>
      <c r="QD57" s="146"/>
      <c r="QE57" s="146"/>
      <c r="QF57" s="146"/>
      <c r="QG57" s="146"/>
      <c r="QH57" s="146"/>
      <c r="QI57" s="146"/>
      <c r="QJ57" s="146"/>
      <c r="QK57" s="146"/>
      <c r="QL57" s="146"/>
      <c r="QM57" s="146"/>
      <c r="QN57" s="146"/>
      <c r="QO57" s="146"/>
      <c r="QP57" s="146"/>
      <c r="QQ57" s="146"/>
      <c r="QR57" s="146"/>
      <c r="QS57" s="146"/>
      <c r="QT57" s="146"/>
      <c r="QU57" s="146"/>
      <c r="QV57" s="146"/>
      <c r="QW57" s="146"/>
      <c r="QX57" s="146"/>
      <c r="QY57" s="146"/>
      <c r="QZ57" s="146"/>
      <c r="RA57" s="146"/>
      <c r="RB57" s="146"/>
      <c r="RC57" s="146"/>
      <c r="RD57" s="146"/>
      <c r="RE57" s="146"/>
      <c r="RF57" s="146"/>
      <c r="RG57" s="146"/>
      <c r="RH57" s="146"/>
      <c r="RI57" s="146"/>
      <c r="RJ57" s="146"/>
      <c r="RK57" s="146"/>
      <c r="RL57" s="146"/>
      <c r="RM57" s="146"/>
      <c r="RN57" s="146"/>
      <c r="RO57" s="146"/>
      <c r="RP57" s="146"/>
      <c r="RQ57" s="146"/>
      <c r="RR57" s="146"/>
      <c r="RS57" s="146"/>
      <c r="RT57" s="146"/>
      <c r="RU57" s="146"/>
      <c r="RV57" s="146"/>
      <c r="RW57" s="146"/>
      <c r="RX57" s="146"/>
      <c r="RY57" s="146"/>
      <c r="RZ57" s="146"/>
      <c r="SA57" s="146"/>
      <c r="SB57" s="146"/>
      <c r="SC57" s="146"/>
      <c r="SD57" s="146"/>
      <c r="SE57" s="146"/>
      <c r="SF57" s="146"/>
      <c r="SG57" s="146"/>
      <c r="SH57" s="146"/>
      <c r="SI57" s="146"/>
      <c r="SJ57" s="146"/>
      <c r="SK57" s="146"/>
      <c r="SL57" s="146"/>
      <c r="SM57" s="146"/>
      <c r="SN57" s="146"/>
      <c r="SO57" s="146"/>
      <c r="SP57" s="146"/>
      <c r="SQ57" s="146"/>
      <c r="SR57" s="146"/>
      <c r="SS57" s="146"/>
      <c r="ST57" s="146"/>
      <c r="SU57" s="146"/>
      <c r="SV57" s="146"/>
      <c r="SW57" s="146"/>
      <c r="SX57" s="146"/>
      <c r="SY57" s="146"/>
      <c r="SZ57" s="146"/>
      <c r="TA57" s="146"/>
      <c r="TB57" s="146"/>
      <c r="TC57" s="146"/>
      <c r="TD57" s="146"/>
      <c r="TE57" s="146"/>
      <c r="TF57" s="146"/>
      <c r="TG57" s="146"/>
      <c r="TH57" s="146"/>
      <c r="TI57" s="146"/>
      <c r="TJ57" s="146"/>
      <c r="TK57" s="146"/>
      <c r="TL57" s="146"/>
      <c r="TM57" s="146"/>
      <c r="TN57" s="146"/>
      <c r="TO57" s="146"/>
      <c r="TP57" s="146"/>
      <c r="TQ57" s="146"/>
      <c r="TR57" s="146"/>
      <c r="TS57" s="146"/>
      <c r="TT57" s="146"/>
      <c r="TU57" s="146"/>
      <c r="TV57" s="146"/>
      <c r="TW57" s="146"/>
      <c r="TX57" s="146"/>
      <c r="TY57" s="146"/>
      <c r="TZ57" s="146"/>
      <c r="UA57" s="146"/>
      <c r="UB57" s="146"/>
      <c r="UC57" s="146"/>
      <c r="UD57" s="146"/>
      <c r="UE57" s="146"/>
      <c r="UF57" s="146"/>
      <c r="UG57" s="146"/>
      <c r="UH57" s="146"/>
      <c r="UI57" s="146"/>
      <c r="UJ57" s="146"/>
      <c r="UK57" s="146"/>
      <c r="UL57" s="146"/>
      <c r="UM57" s="146"/>
      <c r="UN57" s="146"/>
      <c r="UO57" s="146"/>
      <c r="UP57" s="146"/>
      <c r="UQ57" s="146"/>
      <c r="UR57" s="146"/>
      <c r="US57" s="146"/>
      <c r="UT57" s="146"/>
      <c r="UU57" s="146"/>
      <c r="UV57" s="146"/>
      <c r="UW57" s="146"/>
      <c r="UX57" s="146"/>
      <c r="UY57" s="146"/>
      <c r="UZ57" s="146"/>
      <c r="VA57" s="146"/>
      <c r="VB57" s="146"/>
      <c r="VC57" s="146"/>
      <c r="VD57" s="146"/>
      <c r="VE57" s="146"/>
      <c r="VF57" s="146"/>
      <c r="VG57" s="146"/>
      <c r="VH57" s="146"/>
      <c r="VI57" s="146"/>
      <c r="VJ57" s="146"/>
      <c r="VK57" s="146"/>
      <c r="VL57" s="146"/>
      <c r="VM57" s="146"/>
      <c r="VN57" s="146"/>
      <c r="VO57" s="146"/>
      <c r="VP57" s="146"/>
      <c r="VQ57" s="146"/>
      <c r="VR57" s="146"/>
      <c r="VS57" s="146"/>
      <c r="VT57" s="146"/>
      <c r="VU57" s="146"/>
      <c r="VV57" s="146"/>
      <c r="VW57" s="146"/>
      <c r="VX57" s="146"/>
      <c r="VY57" s="146"/>
      <c r="VZ57" s="146"/>
      <c r="WA57" s="146"/>
      <c r="WB57" s="146"/>
      <c r="WC57" s="146"/>
      <c r="WD57" s="146"/>
      <c r="WE57" s="146"/>
      <c r="WF57" s="146"/>
      <c r="WG57" s="146"/>
      <c r="WH57" s="146"/>
      <c r="WI57" s="146"/>
      <c r="WJ57" s="146"/>
      <c r="WK57" s="146"/>
      <c r="WL57" s="146"/>
      <c r="WM57" s="146"/>
      <c r="WN57" s="146"/>
      <c r="WO57" s="146"/>
      <c r="WP57" s="146"/>
      <c r="WQ57" s="146"/>
      <c r="WR57" s="146"/>
      <c r="WS57" s="146"/>
      <c r="WT57" s="146"/>
      <c r="WU57" s="146"/>
      <c r="WV57" s="146"/>
      <c r="WW57" s="146"/>
      <c r="WX57" s="146"/>
      <c r="WY57" s="146"/>
      <c r="WZ57" s="146"/>
      <c r="XA57" s="146"/>
      <c r="XB57" s="146"/>
      <c r="XC57" s="146"/>
      <c r="XD57" s="146"/>
      <c r="XE57" s="146"/>
      <c r="XF57" s="146"/>
      <c r="XG57" s="146"/>
      <c r="XH57" s="146"/>
      <c r="XI57" s="146"/>
      <c r="XJ57" s="146"/>
      <c r="XK57" s="146"/>
      <c r="XL57" s="146"/>
      <c r="XM57" s="146"/>
      <c r="XN57" s="146"/>
      <c r="XO57" s="146"/>
      <c r="XP57" s="146"/>
      <c r="XQ57" s="146"/>
      <c r="XR57" s="146"/>
      <c r="XS57" s="146"/>
      <c r="XT57" s="146"/>
      <c r="XU57" s="146"/>
      <c r="XV57" s="146"/>
      <c r="XW57" s="146"/>
      <c r="XX57" s="146"/>
      <c r="XY57" s="146"/>
      <c r="XZ57" s="146"/>
      <c r="YA57" s="146"/>
      <c r="YB57" s="146"/>
      <c r="YC57" s="146"/>
      <c r="YD57" s="146"/>
      <c r="YE57" s="146"/>
      <c r="YF57" s="146"/>
      <c r="YG57" s="146"/>
      <c r="YH57" s="146"/>
      <c r="YI57" s="146"/>
      <c r="YJ57" s="146"/>
      <c r="YK57" s="146"/>
      <c r="YL57" s="146"/>
      <c r="YM57" s="146"/>
      <c r="YN57" s="146"/>
      <c r="YO57" s="146"/>
      <c r="YP57" s="146"/>
      <c r="YQ57" s="146"/>
      <c r="YR57" s="146"/>
      <c r="YS57" s="146"/>
      <c r="YT57" s="146"/>
      <c r="YU57" s="146"/>
      <c r="YV57" s="146"/>
      <c r="YW57" s="146"/>
      <c r="YX57" s="146"/>
      <c r="YY57" s="146"/>
      <c r="YZ57" s="146"/>
      <c r="ZA57" s="146"/>
      <c r="ZB57" s="146"/>
      <c r="ZC57" s="146"/>
      <c r="ZD57" s="146"/>
      <c r="ZE57" s="146"/>
      <c r="ZF57" s="146"/>
      <c r="ZG57" s="146"/>
      <c r="ZH57" s="146"/>
      <c r="ZI57" s="146"/>
      <c r="ZJ57" s="146"/>
      <c r="ZK57" s="146"/>
      <c r="ZL57" s="146"/>
      <c r="ZM57" s="146"/>
      <c r="ZN57" s="146"/>
      <c r="ZO57" s="146"/>
      <c r="ZP57" s="146"/>
      <c r="ZQ57" s="146"/>
      <c r="ZR57" s="146"/>
      <c r="ZS57" s="146"/>
      <c r="ZT57" s="146"/>
      <c r="ZU57" s="146"/>
      <c r="ZV57" s="146"/>
      <c r="ZW57" s="146"/>
      <c r="ZX57" s="146"/>
      <c r="ZY57" s="146"/>
      <c r="ZZ57" s="146"/>
      <c r="AAA57" s="146"/>
      <c r="AAB57" s="146"/>
      <c r="AAC57" s="146"/>
      <c r="AAD57" s="146"/>
      <c r="AAE57" s="146"/>
      <c r="AAF57" s="146"/>
      <c r="AAG57" s="146"/>
      <c r="AAH57" s="146"/>
      <c r="AAI57" s="146"/>
      <c r="AAJ57" s="146"/>
      <c r="AAK57" s="146"/>
      <c r="AAL57" s="146"/>
      <c r="AAM57" s="146"/>
      <c r="AAN57" s="146"/>
      <c r="AAO57" s="146"/>
      <c r="AAP57" s="146"/>
      <c r="AAQ57" s="146"/>
      <c r="AAR57" s="146"/>
      <c r="AAS57" s="146"/>
      <c r="AAT57" s="146"/>
      <c r="AAU57" s="146"/>
      <c r="AAV57" s="146"/>
      <c r="AAW57" s="146"/>
      <c r="AAX57" s="146"/>
      <c r="AAY57" s="146"/>
      <c r="AAZ57" s="146"/>
      <c r="ABA57" s="146"/>
      <c r="ABB57" s="146"/>
      <c r="ABC57" s="146"/>
      <c r="ABD57" s="146"/>
    </row>
    <row r="58" spans="1:732" s="147" customFormat="1" x14ac:dyDescent="0.25">
      <c r="A58" s="175"/>
      <c r="B58" s="176"/>
      <c r="C58" s="176"/>
      <c r="D58" s="216"/>
      <c r="E58" s="176"/>
      <c r="F58" s="176"/>
      <c r="G58" s="177"/>
      <c r="H58" s="149"/>
      <c r="I58" s="245"/>
      <c r="J58" s="246"/>
      <c r="K58" s="148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6"/>
      <c r="DA58" s="146"/>
      <c r="DB58" s="146"/>
      <c r="DC58" s="146"/>
      <c r="DD58" s="146"/>
      <c r="DE58" s="146"/>
      <c r="DF58" s="146"/>
      <c r="DG58" s="146"/>
      <c r="DH58" s="146"/>
      <c r="DI58" s="146"/>
      <c r="DJ58" s="146"/>
      <c r="DK58" s="146"/>
      <c r="DL58" s="146"/>
      <c r="DM58" s="146"/>
      <c r="DN58" s="146"/>
      <c r="DO58" s="146"/>
      <c r="DP58" s="146"/>
      <c r="DQ58" s="146"/>
      <c r="DR58" s="146"/>
      <c r="DS58" s="146"/>
      <c r="DT58" s="146"/>
      <c r="DU58" s="146"/>
      <c r="DV58" s="146"/>
      <c r="DW58" s="146"/>
      <c r="DX58" s="146"/>
      <c r="DY58" s="146"/>
      <c r="DZ58" s="146"/>
      <c r="EA58" s="146"/>
      <c r="EB58" s="146"/>
      <c r="EC58" s="146"/>
      <c r="ED58" s="146"/>
      <c r="EE58" s="146"/>
      <c r="EF58" s="146"/>
      <c r="EG58" s="146"/>
      <c r="EH58" s="146"/>
      <c r="EI58" s="146"/>
      <c r="EJ58" s="146"/>
      <c r="EK58" s="146"/>
      <c r="EL58" s="146"/>
      <c r="EM58" s="146"/>
      <c r="EN58" s="146"/>
      <c r="EO58" s="146"/>
      <c r="EP58" s="146"/>
      <c r="EQ58" s="146"/>
      <c r="ER58" s="146"/>
      <c r="ES58" s="146"/>
      <c r="ET58" s="146"/>
      <c r="EU58" s="146"/>
      <c r="EV58" s="146"/>
      <c r="EW58" s="146"/>
      <c r="EX58" s="146"/>
      <c r="EY58" s="146"/>
      <c r="EZ58" s="146"/>
      <c r="FA58" s="146"/>
      <c r="FB58" s="146"/>
      <c r="FC58" s="146"/>
      <c r="FD58" s="146"/>
      <c r="FE58" s="146"/>
      <c r="FF58" s="146"/>
      <c r="FG58" s="146"/>
      <c r="FH58" s="146"/>
      <c r="FI58" s="146"/>
      <c r="FJ58" s="146"/>
      <c r="FK58" s="146"/>
      <c r="FL58" s="146"/>
      <c r="FM58" s="146"/>
      <c r="FN58" s="146"/>
      <c r="FO58" s="146"/>
      <c r="FP58" s="146"/>
      <c r="FQ58" s="146"/>
      <c r="FR58" s="146"/>
      <c r="FS58" s="146"/>
      <c r="FT58" s="146"/>
      <c r="FU58" s="146"/>
      <c r="FV58" s="146"/>
      <c r="FW58" s="146"/>
      <c r="FX58" s="146"/>
      <c r="FY58" s="146"/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T58" s="146"/>
      <c r="GU58" s="146"/>
      <c r="GV58" s="146"/>
      <c r="GW58" s="146"/>
      <c r="GX58" s="146"/>
      <c r="GY58" s="146"/>
      <c r="GZ58" s="146"/>
      <c r="HA58" s="146"/>
      <c r="HB58" s="146"/>
      <c r="HC58" s="146"/>
      <c r="HD58" s="146"/>
      <c r="HE58" s="146"/>
      <c r="HF58" s="146"/>
      <c r="HG58" s="146"/>
      <c r="HH58" s="146"/>
      <c r="HI58" s="146"/>
      <c r="HJ58" s="146"/>
      <c r="HK58" s="146"/>
      <c r="HL58" s="146"/>
      <c r="HM58" s="146"/>
      <c r="HN58" s="146"/>
      <c r="HO58" s="146"/>
      <c r="HP58" s="146"/>
      <c r="HQ58" s="146"/>
      <c r="HR58" s="146"/>
      <c r="HS58" s="146"/>
      <c r="HT58" s="146"/>
      <c r="HU58" s="146"/>
      <c r="HV58" s="146"/>
      <c r="HW58" s="146"/>
      <c r="HX58" s="146"/>
      <c r="HY58" s="146"/>
      <c r="HZ58" s="146"/>
      <c r="IA58" s="146"/>
      <c r="IB58" s="146"/>
      <c r="IC58" s="146"/>
      <c r="ID58" s="146"/>
      <c r="IE58" s="146"/>
      <c r="IF58" s="146"/>
      <c r="IG58" s="146"/>
      <c r="IH58" s="146"/>
      <c r="II58" s="146"/>
      <c r="IJ58" s="146"/>
      <c r="IK58" s="146"/>
      <c r="IL58" s="146"/>
      <c r="IM58" s="146"/>
      <c r="IN58" s="146"/>
      <c r="IO58" s="146"/>
      <c r="IP58" s="146"/>
      <c r="IQ58" s="146"/>
      <c r="IR58" s="146"/>
      <c r="IS58" s="146"/>
      <c r="IT58" s="146"/>
      <c r="IU58" s="146"/>
      <c r="IV58" s="146"/>
      <c r="IW58" s="146"/>
      <c r="IX58" s="146"/>
      <c r="IY58" s="146"/>
      <c r="IZ58" s="146"/>
      <c r="JA58" s="146"/>
      <c r="JB58" s="146"/>
      <c r="JC58" s="146"/>
      <c r="JD58" s="146"/>
      <c r="JE58" s="146"/>
      <c r="JF58" s="146"/>
      <c r="JG58" s="146"/>
      <c r="JH58" s="146"/>
      <c r="JI58" s="146"/>
      <c r="JJ58" s="146"/>
      <c r="JK58" s="146"/>
      <c r="JL58" s="146"/>
      <c r="JM58" s="146"/>
      <c r="JN58" s="146"/>
      <c r="JO58" s="146"/>
      <c r="JP58" s="146"/>
      <c r="JQ58" s="146"/>
      <c r="JR58" s="146"/>
      <c r="JS58" s="146"/>
      <c r="JT58" s="146"/>
      <c r="JU58" s="146"/>
      <c r="JV58" s="146"/>
      <c r="JW58" s="146"/>
      <c r="JX58" s="146"/>
      <c r="JY58" s="146"/>
      <c r="JZ58" s="146"/>
      <c r="KA58" s="146"/>
      <c r="KB58" s="146"/>
      <c r="KC58" s="146"/>
      <c r="KD58" s="146"/>
      <c r="KE58" s="146"/>
      <c r="KF58" s="146"/>
      <c r="KG58" s="146"/>
      <c r="KH58" s="146"/>
      <c r="KI58" s="146"/>
      <c r="KJ58" s="146"/>
      <c r="KK58" s="146"/>
      <c r="KL58" s="146"/>
      <c r="KM58" s="146"/>
      <c r="KN58" s="146"/>
      <c r="KO58" s="146"/>
      <c r="KP58" s="146"/>
      <c r="KQ58" s="146"/>
      <c r="KR58" s="146"/>
      <c r="KS58" s="146"/>
      <c r="KT58" s="146"/>
      <c r="KU58" s="146"/>
      <c r="KV58" s="146"/>
      <c r="KW58" s="146"/>
      <c r="KX58" s="146"/>
      <c r="KY58" s="146"/>
      <c r="KZ58" s="146"/>
      <c r="LA58" s="146"/>
      <c r="LB58" s="146"/>
      <c r="LC58" s="146"/>
      <c r="LD58" s="146"/>
      <c r="LE58" s="146"/>
      <c r="LF58" s="146"/>
      <c r="LG58" s="146"/>
      <c r="LH58" s="146"/>
      <c r="LI58" s="146"/>
      <c r="LJ58" s="146"/>
      <c r="LK58" s="146"/>
      <c r="LL58" s="146"/>
      <c r="LM58" s="146"/>
      <c r="LN58" s="146"/>
      <c r="LO58" s="146"/>
      <c r="LP58" s="146"/>
      <c r="LQ58" s="146"/>
      <c r="LR58" s="146"/>
      <c r="LS58" s="146"/>
      <c r="LT58" s="146"/>
      <c r="LU58" s="146"/>
      <c r="LV58" s="146"/>
      <c r="LW58" s="146"/>
      <c r="LX58" s="146"/>
      <c r="LY58" s="146"/>
      <c r="LZ58" s="146"/>
      <c r="MA58" s="146"/>
      <c r="MB58" s="146"/>
      <c r="MC58" s="146"/>
      <c r="MD58" s="146"/>
      <c r="ME58" s="146"/>
      <c r="MF58" s="146"/>
      <c r="MG58" s="146"/>
      <c r="MH58" s="146"/>
      <c r="MI58" s="146"/>
      <c r="MJ58" s="146"/>
      <c r="MK58" s="146"/>
      <c r="ML58" s="146"/>
      <c r="MM58" s="146"/>
      <c r="MN58" s="146"/>
      <c r="MO58" s="146"/>
      <c r="MP58" s="146"/>
      <c r="MQ58" s="146"/>
      <c r="MR58" s="146"/>
      <c r="MS58" s="146"/>
      <c r="MT58" s="146"/>
      <c r="MU58" s="146"/>
      <c r="MV58" s="146"/>
      <c r="MW58" s="146"/>
      <c r="MX58" s="146"/>
      <c r="MY58" s="146"/>
      <c r="MZ58" s="146"/>
      <c r="NA58" s="146"/>
      <c r="NB58" s="146"/>
      <c r="NC58" s="146"/>
      <c r="ND58" s="146"/>
      <c r="NE58" s="146"/>
      <c r="NF58" s="146"/>
      <c r="NG58" s="146"/>
      <c r="NH58" s="146"/>
      <c r="NI58" s="146"/>
      <c r="NJ58" s="146"/>
      <c r="NK58" s="146"/>
      <c r="NL58" s="146"/>
      <c r="NM58" s="146"/>
      <c r="NN58" s="146"/>
      <c r="NO58" s="146"/>
      <c r="NP58" s="146"/>
      <c r="NQ58" s="146"/>
      <c r="NR58" s="146"/>
      <c r="NS58" s="146"/>
      <c r="NT58" s="146"/>
      <c r="NU58" s="146"/>
      <c r="NV58" s="146"/>
      <c r="NW58" s="146"/>
      <c r="NX58" s="146"/>
      <c r="NY58" s="146"/>
      <c r="NZ58" s="146"/>
      <c r="OA58" s="146"/>
      <c r="OB58" s="146"/>
      <c r="OC58" s="146"/>
      <c r="OD58" s="146"/>
      <c r="OE58" s="146"/>
      <c r="OF58" s="146"/>
      <c r="OG58" s="146"/>
      <c r="OH58" s="146"/>
      <c r="OI58" s="146"/>
      <c r="OJ58" s="146"/>
      <c r="OK58" s="146"/>
      <c r="OL58" s="146"/>
      <c r="OM58" s="146"/>
      <c r="ON58" s="146"/>
      <c r="OO58" s="146"/>
      <c r="OP58" s="146"/>
      <c r="OQ58" s="146"/>
      <c r="OR58" s="146"/>
      <c r="OS58" s="146"/>
      <c r="OT58" s="146"/>
      <c r="OU58" s="146"/>
      <c r="OV58" s="146"/>
      <c r="OW58" s="146"/>
      <c r="OX58" s="146"/>
      <c r="OY58" s="146"/>
      <c r="OZ58" s="146"/>
      <c r="PA58" s="146"/>
      <c r="PB58" s="146"/>
      <c r="PC58" s="146"/>
      <c r="PD58" s="146"/>
      <c r="PE58" s="146"/>
      <c r="PF58" s="146"/>
      <c r="PG58" s="146"/>
      <c r="PH58" s="146"/>
      <c r="PI58" s="146"/>
      <c r="PJ58" s="146"/>
      <c r="PK58" s="146"/>
      <c r="PL58" s="146"/>
      <c r="PM58" s="146"/>
      <c r="PN58" s="146"/>
      <c r="PO58" s="146"/>
      <c r="PP58" s="146"/>
      <c r="PQ58" s="146"/>
      <c r="PR58" s="146"/>
      <c r="PS58" s="146"/>
      <c r="PT58" s="146"/>
      <c r="PU58" s="146"/>
      <c r="PV58" s="146"/>
      <c r="PW58" s="146"/>
      <c r="PX58" s="146"/>
      <c r="PY58" s="146"/>
      <c r="PZ58" s="146"/>
      <c r="QA58" s="146"/>
      <c r="QB58" s="146"/>
      <c r="QC58" s="146"/>
      <c r="QD58" s="146"/>
      <c r="QE58" s="146"/>
      <c r="QF58" s="146"/>
      <c r="QG58" s="146"/>
      <c r="QH58" s="146"/>
      <c r="QI58" s="146"/>
      <c r="QJ58" s="146"/>
      <c r="QK58" s="146"/>
      <c r="QL58" s="146"/>
      <c r="QM58" s="146"/>
      <c r="QN58" s="146"/>
      <c r="QO58" s="146"/>
      <c r="QP58" s="146"/>
      <c r="QQ58" s="146"/>
      <c r="QR58" s="146"/>
      <c r="QS58" s="146"/>
      <c r="QT58" s="146"/>
      <c r="QU58" s="146"/>
      <c r="QV58" s="146"/>
      <c r="QW58" s="146"/>
      <c r="QX58" s="146"/>
      <c r="QY58" s="146"/>
      <c r="QZ58" s="146"/>
      <c r="RA58" s="146"/>
      <c r="RB58" s="146"/>
      <c r="RC58" s="146"/>
      <c r="RD58" s="146"/>
      <c r="RE58" s="146"/>
      <c r="RF58" s="146"/>
      <c r="RG58" s="146"/>
      <c r="RH58" s="146"/>
      <c r="RI58" s="146"/>
      <c r="RJ58" s="146"/>
      <c r="RK58" s="146"/>
      <c r="RL58" s="146"/>
      <c r="RM58" s="146"/>
      <c r="RN58" s="146"/>
      <c r="RO58" s="146"/>
      <c r="RP58" s="146"/>
      <c r="RQ58" s="146"/>
      <c r="RR58" s="146"/>
      <c r="RS58" s="146"/>
      <c r="RT58" s="146"/>
      <c r="RU58" s="146"/>
      <c r="RV58" s="146"/>
      <c r="RW58" s="146"/>
      <c r="RX58" s="146"/>
      <c r="RY58" s="146"/>
      <c r="RZ58" s="146"/>
      <c r="SA58" s="146"/>
      <c r="SB58" s="146"/>
      <c r="SC58" s="146"/>
      <c r="SD58" s="146"/>
      <c r="SE58" s="146"/>
      <c r="SF58" s="146"/>
      <c r="SG58" s="146"/>
      <c r="SH58" s="146"/>
      <c r="SI58" s="146"/>
      <c r="SJ58" s="146"/>
      <c r="SK58" s="146"/>
      <c r="SL58" s="146"/>
      <c r="SM58" s="146"/>
      <c r="SN58" s="146"/>
      <c r="SO58" s="146"/>
      <c r="SP58" s="146"/>
      <c r="SQ58" s="146"/>
      <c r="SR58" s="146"/>
      <c r="SS58" s="146"/>
      <c r="ST58" s="146"/>
      <c r="SU58" s="146"/>
      <c r="SV58" s="146"/>
      <c r="SW58" s="146"/>
      <c r="SX58" s="146"/>
      <c r="SY58" s="146"/>
      <c r="SZ58" s="146"/>
      <c r="TA58" s="146"/>
      <c r="TB58" s="146"/>
      <c r="TC58" s="146"/>
      <c r="TD58" s="146"/>
      <c r="TE58" s="146"/>
      <c r="TF58" s="146"/>
      <c r="TG58" s="146"/>
      <c r="TH58" s="146"/>
      <c r="TI58" s="146"/>
      <c r="TJ58" s="146"/>
      <c r="TK58" s="146"/>
      <c r="TL58" s="146"/>
      <c r="TM58" s="146"/>
      <c r="TN58" s="146"/>
      <c r="TO58" s="146"/>
      <c r="TP58" s="146"/>
      <c r="TQ58" s="146"/>
      <c r="TR58" s="146"/>
      <c r="TS58" s="146"/>
      <c r="TT58" s="146"/>
      <c r="TU58" s="146"/>
      <c r="TV58" s="146"/>
      <c r="TW58" s="146"/>
      <c r="TX58" s="146"/>
      <c r="TY58" s="146"/>
      <c r="TZ58" s="146"/>
      <c r="UA58" s="146"/>
      <c r="UB58" s="146"/>
      <c r="UC58" s="146"/>
      <c r="UD58" s="146"/>
      <c r="UE58" s="146"/>
      <c r="UF58" s="146"/>
      <c r="UG58" s="146"/>
      <c r="UH58" s="146"/>
      <c r="UI58" s="146"/>
      <c r="UJ58" s="146"/>
      <c r="UK58" s="146"/>
      <c r="UL58" s="146"/>
      <c r="UM58" s="146"/>
      <c r="UN58" s="146"/>
      <c r="UO58" s="146"/>
      <c r="UP58" s="146"/>
      <c r="UQ58" s="146"/>
      <c r="UR58" s="146"/>
      <c r="US58" s="146"/>
      <c r="UT58" s="146"/>
      <c r="UU58" s="146"/>
      <c r="UV58" s="146"/>
      <c r="UW58" s="146"/>
      <c r="UX58" s="146"/>
      <c r="UY58" s="146"/>
      <c r="UZ58" s="146"/>
      <c r="VA58" s="146"/>
      <c r="VB58" s="146"/>
      <c r="VC58" s="146"/>
      <c r="VD58" s="146"/>
      <c r="VE58" s="146"/>
      <c r="VF58" s="146"/>
      <c r="VG58" s="146"/>
      <c r="VH58" s="146"/>
      <c r="VI58" s="146"/>
      <c r="VJ58" s="146"/>
      <c r="VK58" s="146"/>
      <c r="VL58" s="146"/>
      <c r="VM58" s="146"/>
      <c r="VN58" s="146"/>
      <c r="VO58" s="146"/>
      <c r="VP58" s="146"/>
      <c r="VQ58" s="146"/>
      <c r="VR58" s="146"/>
      <c r="VS58" s="146"/>
      <c r="VT58" s="146"/>
      <c r="VU58" s="146"/>
      <c r="VV58" s="146"/>
      <c r="VW58" s="146"/>
      <c r="VX58" s="146"/>
      <c r="VY58" s="146"/>
      <c r="VZ58" s="146"/>
      <c r="WA58" s="146"/>
      <c r="WB58" s="146"/>
      <c r="WC58" s="146"/>
      <c r="WD58" s="146"/>
      <c r="WE58" s="146"/>
      <c r="WF58" s="146"/>
      <c r="WG58" s="146"/>
      <c r="WH58" s="146"/>
      <c r="WI58" s="146"/>
      <c r="WJ58" s="146"/>
      <c r="WK58" s="146"/>
      <c r="WL58" s="146"/>
      <c r="WM58" s="146"/>
      <c r="WN58" s="146"/>
      <c r="WO58" s="146"/>
      <c r="WP58" s="146"/>
      <c r="WQ58" s="146"/>
      <c r="WR58" s="146"/>
      <c r="WS58" s="146"/>
      <c r="WT58" s="146"/>
      <c r="WU58" s="146"/>
      <c r="WV58" s="146"/>
      <c r="WW58" s="146"/>
      <c r="WX58" s="146"/>
      <c r="WY58" s="146"/>
      <c r="WZ58" s="146"/>
      <c r="XA58" s="146"/>
      <c r="XB58" s="146"/>
      <c r="XC58" s="146"/>
      <c r="XD58" s="146"/>
      <c r="XE58" s="146"/>
      <c r="XF58" s="146"/>
      <c r="XG58" s="146"/>
      <c r="XH58" s="146"/>
      <c r="XI58" s="146"/>
      <c r="XJ58" s="146"/>
      <c r="XK58" s="146"/>
      <c r="XL58" s="146"/>
      <c r="XM58" s="146"/>
      <c r="XN58" s="146"/>
      <c r="XO58" s="146"/>
      <c r="XP58" s="146"/>
      <c r="XQ58" s="146"/>
      <c r="XR58" s="146"/>
      <c r="XS58" s="146"/>
      <c r="XT58" s="146"/>
      <c r="XU58" s="146"/>
      <c r="XV58" s="146"/>
      <c r="XW58" s="146"/>
      <c r="XX58" s="146"/>
      <c r="XY58" s="146"/>
      <c r="XZ58" s="146"/>
      <c r="YA58" s="146"/>
      <c r="YB58" s="146"/>
      <c r="YC58" s="146"/>
      <c r="YD58" s="146"/>
      <c r="YE58" s="146"/>
      <c r="YF58" s="146"/>
      <c r="YG58" s="146"/>
      <c r="YH58" s="146"/>
      <c r="YI58" s="146"/>
      <c r="YJ58" s="146"/>
      <c r="YK58" s="146"/>
      <c r="YL58" s="146"/>
      <c r="YM58" s="146"/>
      <c r="YN58" s="146"/>
      <c r="YO58" s="146"/>
      <c r="YP58" s="146"/>
      <c r="YQ58" s="146"/>
      <c r="YR58" s="146"/>
      <c r="YS58" s="146"/>
      <c r="YT58" s="146"/>
      <c r="YU58" s="146"/>
      <c r="YV58" s="146"/>
      <c r="YW58" s="146"/>
      <c r="YX58" s="146"/>
      <c r="YY58" s="146"/>
      <c r="YZ58" s="146"/>
      <c r="ZA58" s="146"/>
      <c r="ZB58" s="146"/>
      <c r="ZC58" s="146"/>
      <c r="ZD58" s="146"/>
      <c r="ZE58" s="146"/>
      <c r="ZF58" s="146"/>
      <c r="ZG58" s="146"/>
      <c r="ZH58" s="146"/>
      <c r="ZI58" s="146"/>
      <c r="ZJ58" s="146"/>
      <c r="ZK58" s="146"/>
      <c r="ZL58" s="146"/>
      <c r="ZM58" s="146"/>
      <c r="ZN58" s="146"/>
      <c r="ZO58" s="146"/>
      <c r="ZP58" s="146"/>
      <c r="ZQ58" s="146"/>
      <c r="ZR58" s="146"/>
      <c r="ZS58" s="146"/>
      <c r="ZT58" s="146"/>
      <c r="ZU58" s="146"/>
      <c r="ZV58" s="146"/>
      <c r="ZW58" s="146"/>
      <c r="ZX58" s="146"/>
      <c r="ZY58" s="146"/>
      <c r="ZZ58" s="146"/>
      <c r="AAA58" s="146"/>
      <c r="AAB58" s="146"/>
      <c r="AAC58" s="146"/>
      <c r="AAD58" s="146"/>
      <c r="AAE58" s="146"/>
      <c r="AAF58" s="146"/>
      <c r="AAG58" s="146"/>
      <c r="AAH58" s="146"/>
      <c r="AAI58" s="146"/>
      <c r="AAJ58" s="146"/>
      <c r="AAK58" s="146"/>
      <c r="AAL58" s="146"/>
      <c r="AAM58" s="146"/>
      <c r="AAN58" s="146"/>
      <c r="AAO58" s="146"/>
      <c r="AAP58" s="146"/>
      <c r="AAQ58" s="146"/>
      <c r="AAR58" s="146"/>
      <c r="AAS58" s="146"/>
      <c r="AAT58" s="146"/>
      <c r="AAU58" s="146"/>
      <c r="AAV58" s="146"/>
      <c r="AAW58" s="146"/>
      <c r="AAX58" s="146"/>
      <c r="AAY58" s="146"/>
      <c r="AAZ58" s="146"/>
      <c r="ABA58" s="146"/>
      <c r="ABB58" s="146"/>
      <c r="ABC58" s="146"/>
      <c r="ABD58" s="146"/>
    </row>
    <row r="59" spans="1:732" s="11" customFormat="1" ht="15.75" thickBot="1" x14ac:dyDescent="0.3">
      <c r="A59" s="184"/>
      <c r="B59" s="185"/>
      <c r="C59" s="185"/>
      <c r="D59" s="349" t="s">
        <v>49</v>
      </c>
      <c r="E59" s="350"/>
      <c r="F59" s="351"/>
      <c r="G59" s="186">
        <f>SUM(G14:G57)</f>
        <v>99949.339704679995</v>
      </c>
      <c r="H59" s="31"/>
      <c r="I59" s="254"/>
      <c r="J59" s="255"/>
      <c r="K59" s="138"/>
    </row>
    <row r="60" spans="1:732" s="147" customFormat="1" ht="24.95" customHeight="1" x14ac:dyDescent="0.25">
      <c r="A60" s="29"/>
      <c r="B60" s="30"/>
      <c r="C60" s="31"/>
      <c r="D60" s="32"/>
      <c r="E60" s="30"/>
      <c r="F60" s="32"/>
      <c r="G60" s="32"/>
      <c r="H60" s="149"/>
      <c r="I60" s="8"/>
      <c r="J60" s="9"/>
      <c r="K60" s="148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6"/>
      <c r="DB60" s="146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  <c r="DO60" s="146"/>
      <c r="DP60" s="146"/>
      <c r="DQ60" s="146"/>
      <c r="DR60" s="146"/>
      <c r="DS60" s="146"/>
      <c r="DT60" s="146"/>
      <c r="DU60" s="146"/>
      <c r="DV60" s="146"/>
      <c r="DW60" s="146"/>
      <c r="DX60" s="146"/>
      <c r="DY60" s="146"/>
      <c r="DZ60" s="146"/>
      <c r="EA60" s="146"/>
      <c r="EB60" s="146"/>
      <c r="EC60" s="146"/>
      <c r="ED60" s="146"/>
      <c r="EE60" s="146"/>
      <c r="EF60" s="146"/>
      <c r="EG60" s="146"/>
      <c r="EH60" s="146"/>
      <c r="EI60" s="146"/>
      <c r="EJ60" s="146"/>
      <c r="EK60" s="146"/>
      <c r="EL60" s="146"/>
      <c r="EM60" s="146"/>
      <c r="EN60" s="146"/>
      <c r="EO60" s="146"/>
      <c r="EP60" s="146"/>
      <c r="EQ60" s="146"/>
      <c r="ER60" s="146"/>
      <c r="ES60" s="146"/>
      <c r="ET60" s="146"/>
      <c r="EU60" s="146"/>
      <c r="EV60" s="146"/>
      <c r="EW60" s="146"/>
      <c r="EX60" s="146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6"/>
      <c r="FJ60" s="146"/>
      <c r="FK60" s="146"/>
      <c r="FL60" s="146"/>
      <c r="FM60" s="146"/>
      <c r="FN60" s="146"/>
      <c r="FO60" s="146"/>
      <c r="FP60" s="146"/>
      <c r="FQ60" s="146"/>
      <c r="FR60" s="146"/>
      <c r="FS60" s="146"/>
      <c r="FT60" s="146"/>
      <c r="FU60" s="146"/>
      <c r="FV60" s="146"/>
      <c r="FW60" s="146"/>
      <c r="FX60" s="146"/>
      <c r="FY60" s="146"/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T60" s="146"/>
      <c r="GU60" s="146"/>
      <c r="GV60" s="146"/>
      <c r="GW60" s="146"/>
      <c r="GX60" s="146"/>
      <c r="GY60" s="146"/>
      <c r="GZ60" s="146"/>
      <c r="HA60" s="146"/>
      <c r="HB60" s="146"/>
      <c r="HC60" s="146"/>
      <c r="HD60" s="146"/>
      <c r="HE60" s="146"/>
      <c r="HF60" s="146"/>
      <c r="HG60" s="146"/>
      <c r="HH60" s="146"/>
      <c r="HI60" s="146"/>
      <c r="HJ60" s="146"/>
      <c r="HK60" s="146"/>
      <c r="HL60" s="146"/>
      <c r="HM60" s="146"/>
      <c r="HN60" s="146"/>
      <c r="HO60" s="146"/>
      <c r="HP60" s="146"/>
      <c r="HQ60" s="146"/>
      <c r="HR60" s="146"/>
      <c r="HS60" s="146"/>
      <c r="HT60" s="146"/>
      <c r="HU60" s="146"/>
      <c r="HV60" s="146"/>
      <c r="HW60" s="146"/>
      <c r="HX60" s="146"/>
      <c r="HY60" s="146"/>
      <c r="HZ60" s="146"/>
      <c r="IA60" s="146"/>
      <c r="IB60" s="146"/>
      <c r="IC60" s="146"/>
      <c r="ID60" s="146"/>
      <c r="IE60" s="146"/>
      <c r="IF60" s="146"/>
      <c r="IG60" s="146"/>
      <c r="IH60" s="146"/>
      <c r="II60" s="146"/>
      <c r="IJ60" s="146"/>
      <c r="IK60" s="146"/>
      <c r="IL60" s="146"/>
      <c r="IM60" s="146"/>
      <c r="IN60" s="146"/>
      <c r="IO60" s="146"/>
      <c r="IP60" s="146"/>
      <c r="IQ60" s="146"/>
      <c r="IR60" s="146"/>
      <c r="IS60" s="146"/>
      <c r="IT60" s="146"/>
      <c r="IU60" s="146"/>
      <c r="IV60" s="146"/>
      <c r="IW60" s="146"/>
      <c r="IX60" s="146"/>
      <c r="IY60" s="146"/>
      <c r="IZ60" s="146"/>
      <c r="JA60" s="146"/>
      <c r="JB60" s="146"/>
      <c r="JC60" s="146"/>
      <c r="JD60" s="146"/>
      <c r="JE60" s="146"/>
      <c r="JF60" s="146"/>
      <c r="JG60" s="146"/>
      <c r="JH60" s="146"/>
      <c r="JI60" s="146"/>
      <c r="JJ60" s="146"/>
      <c r="JK60" s="146"/>
      <c r="JL60" s="146"/>
      <c r="JM60" s="146"/>
      <c r="JN60" s="146"/>
      <c r="JO60" s="146"/>
      <c r="JP60" s="146"/>
      <c r="JQ60" s="146"/>
      <c r="JR60" s="146"/>
      <c r="JS60" s="146"/>
      <c r="JT60" s="146"/>
      <c r="JU60" s="146"/>
      <c r="JV60" s="146"/>
      <c r="JW60" s="146"/>
      <c r="JX60" s="146"/>
      <c r="JY60" s="146"/>
      <c r="JZ60" s="146"/>
      <c r="KA60" s="146"/>
      <c r="KB60" s="146"/>
      <c r="KC60" s="146"/>
      <c r="KD60" s="146"/>
      <c r="KE60" s="146"/>
      <c r="KF60" s="146"/>
      <c r="KG60" s="146"/>
      <c r="KH60" s="146"/>
      <c r="KI60" s="146"/>
      <c r="KJ60" s="146"/>
      <c r="KK60" s="146"/>
      <c r="KL60" s="146"/>
      <c r="KM60" s="146"/>
      <c r="KN60" s="146"/>
      <c r="KO60" s="146"/>
      <c r="KP60" s="146"/>
      <c r="KQ60" s="146"/>
      <c r="KR60" s="146"/>
      <c r="KS60" s="146"/>
      <c r="KT60" s="146"/>
      <c r="KU60" s="146"/>
      <c r="KV60" s="146"/>
      <c r="KW60" s="146"/>
      <c r="KX60" s="146"/>
      <c r="KY60" s="146"/>
      <c r="KZ60" s="146"/>
      <c r="LA60" s="146"/>
      <c r="LB60" s="146"/>
      <c r="LC60" s="146"/>
      <c r="LD60" s="146"/>
      <c r="LE60" s="146"/>
      <c r="LF60" s="146"/>
      <c r="LG60" s="146"/>
      <c r="LH60" s="146"/>
      <c r="LI60" s="146"/>
      <c r="LJ60" s="146"/>
      <c r="LK60" s="146"/>
      <c r="LL60" s="146"/>
      <c r="LM60" s="146"/>
      <c r="LN60" s="146"/>
      <c r="LO60" s="146"/>
      <c r="LP60" s="146"/>
      <c r="LQ60" s="146"/>
      <c r="LR60" s="146"/>
      <c r="LS60" s="146"/>
      <c r="LT60" s="146"/>
      <c r="LU60" s="146"/>
      <c r="LV60" s="146"/>
      <c r="LW60" s="146"/>
      <c r="LX60" s="146"/>
      <c r="LY60" s="146"/>
      <c r="LZ60" s="146"/>
      <c r="MA60" s="146"/>
      <c r="MB60" s="146"/>
      <c r="MC60" s="146"/>
      <c r="MD60" s="146"/>
      <c r="ME60" s="146"/>
      <c r="MF60" s="146"/>
      <c r="MG60" s="146"/>
      <c r="MH60" s="146"/>
      <c r="MI60" s="146"/>
      <c r="MJ60" s="146"/>
      <c r="MK60" s="146"/>
      <c r="ML60" s="146"/>
      <c r="MM60" s="146"/>
      <c r="MN60" s="146"/>
      <c r="MO60" s="146"/>
      <c r="MP60" s="146"/>
      <c r="MQ60" s="146"/>
      <c r="MR60" s="146"/>
      <c r="MS60" s="146"/>
      <c r="MT60" s="146"/>
      <c r="MU60" s="146"/>
      <c r="MV60" s="146"/>
      <c r="MW60" s="146"/>
      <c r="MX60" s="146"/>
      <c r="MY60" s="146"/>
      <c r="MZ60" s="146"/>
      <c r="NA60" s="146"/>
      <c r="NB60" s="146"/>
      <c r="NC60" s="146"/>
      <c r="ND60" s="146"/>
      <c r="NE60" s="146"/>
      <c r="NF60" s="146"/>
      <c r="NG60" s="146"/>
      <c r="NH60" s="146"/>
      <c r="NI60" s="146"/>
      <c r="NJ60" s="146"/>
      <c r="NK60" s="146"/>
      <c r="NL60" s="146"/>
      <c r="NM60" s="146"/>
      <c r="NN60" s="146"/>
      <c r="NO60" s="146"/>
      <c r="NP60" s="146"/>
      <c r="NQ60" s="146"/>
      <c r="NR60" s="146"/>
      <c r="NS60" s="146"/>
      <c r="NT60" s="146"/>
      <c r="NU60" s="146"/>
      <c r="NV60" s="146"/>
      <c r="NW60" s="146"/>
      <c r="NX60" s="146"/>
      <c r="NY60" s="146"/>
      <c r="NZ60" s="146"/>
      <c r="OA60" s="146"/>
      <c r="OB60" s="146"/>
      <c r="OC60" s="146"/>
      <c r="OD60" s="146"/>
      <c r="OE60" s="146"/>
      <c r="OF60" s="146"/>
      <c r="OG60" s="146"/>
      <c r="OH60" s="146"/>
      <c r="OI60" s="146"/>
      <c r="OJ60" s="146"/>
      <c r="OK60" s="146"/>
      <c r="OL60" s="146"/>
      <c r="OM60" s="146"/>
      <c r="ON60" s="146"/>
      <c r="OO60" s="146"/>
      <c r="OP60" s="146"/>
      <c r="OQ60" s="146"/>
      <c r="OR60" s="146"/>
      <c r="OS60" s="146"/>
      <c r="OT60" s="146"/>
      <c r="OU60" s="146"/>
      <c r="OV60" s="146"/>
      <c r="OW60" s="146"/>
      <c r="OX60" s="146"/>
      <c r="OY60" s="146"/>
      <c r="OZ60" s="146"/>
      <c r="PA60" s="146"/>
      <c r="PB60" s="146"/>
      <c r="PC60" s="146"/>
      <c r="PD60" s="146"/>
      <c r="PE60" s="146"/>
      <c r="PF60" s="146"/>
      <c r="PG60" s="146"/>
      <c r="PH60" s="146"/>
      <c r="PI60" s="146"/>
      <c r="PJ60" s="146"/>
      <c r="PK60" s="146"/>
      <c r="PL60" s="146"/>
      <c r="PM60" s="146"/>
      <c r="PN60" s="146"/>
      <c r="PO60" s="146"/>
      <c r="PP60" s="146"/>
      <c r="PQ60" s="146"/>
      <c r="PR60" s="146"/>
      <c r="PS60" s="146"/>
      <c r="PT60" s="146"/>
      <c r="PU60" s="146"/>
      <c r="PV60" s="146"/>
      <c r="PW60" s="146"/>
      <c r="PX60" s="146"/>
      <c r="PY60" s="146"/>
      <c r="PZ60" s="146"/>
      <c r="QA60" s="146"/>
      <c r="QB60" s="146"/>
      <c r="QC60" s="146"/>
      <c r="QD60" s="146"/>
      <c r="QE60" s="146"/>
      <c r="QF60" s="146"/>
      <c r="QG60" s="146"/>
      <c r="QH60" s="146"/>
      <c r="QI60" s="146"/>
      <c r="QJ60" s="146"/>
      <c r="QK60" s="146"/>
      <c r="QL60" s="146"/>
      <c r="QM60" s="146"/>
      <c r="QN60" s="146"/>
      <c r="QO60" s="146"/>
      <c r="QP60" s="146"/>
      <c r="QQ60" s="146"/>
      <c r="QR60" s="146"/>
      <c r="QS60" s="146"/>
      <c r="QT60" s="146"/>
      <c r="QU60" s="146"/>
      <c r="QV60" s="146"/>
      <c r="QW60" s="146"/>
      <c r="QX60" s="146"/>
      <c r="QY60" s="146"/>
      <c r="QZ60" s="146"/>
      <c r="RA60" s="146"/>
      <c r="RB60" s="146"/>
      <c r="RC60" s="146"/>
      <c r="RD60" s="146"/>
      <c r="RE60" s="146"/>
      <c r="RF60" s="146"/>
      <c r="RG60" s="146"/>
      <c r="RH60" s="146"/>
      <c r="RI60" s="146"/>
      <c r="RJ60" s="146"/>
      <c r="RK60" s="146"/>
      <c r="RL60" s="146"/>
      <c r="RM60" s="146"/>
      <c r="RN60" s="146"/>
      <c r="RO60" s="146"/>
      <c r="RP60" s="146"/>
      <c r="RQ60" s="146"/>
      <c r="RR60" s="146"/>
      <c r="RS60" s="146"/>
      <c r="RT60" s="146"/>
      <c r="RU60" s="146"/>
      <c r="RV60" s="146"/>
      <c r="RW60" s="146"/>
      <c r="RX60" s="146"/>
      <c r="RY60" s="146"/>
      <c r="RZ60" s="146"/>
      <c r="SA60" s="146"/>
      <c r="SB60" s="146"/>
      <c r="SC60" s="146"/>
      <c r="SD60" s="146"/>
      <c r="SE60" s="146"/>
      <c r="SF60" s="146"/>
      <c r="SG60" s="146"/>
      <c r="SH60" s="146"/>
      <c r="SI60" s="146"/>
      <c r="SJ60" s="146"/>
      <c r="SK60" s="146"/>
      <c r="SL60" s="146"/>
      <c r="SM60" s="146"/>
      <c r="SN60" s="146"/>
      <c r="SO60" s="146"/>
      <c r="SP60" s="146"/>
      <c r="SQ60" s="146"/>
      <c r="SR60" s="146"/>
      <c r="SS60" s="146"/>
      <c r="ST60" s="146"/>
      <c r="SU60" s="146"/>
      <c r="SV60" s="146"/>
      <c r="SW60" s="146"/>
      <c r="SX60" s="146"/>
      <c r="SY60" s="146"/>
      <c r="SZ60" s="146"/>
      <c r="TA60" s="146"/>
      <c r="TB60" s="146"/>
      <c r="TC60" s="146"/>
      <c r="TD60" s="146"/>
      <c r="TE60" s="146"/>
      <c r="TF60" s="146"/>
      <c r="TG60" s="146"/>
      <c r="TH60" s="146"/>
      <c r="TI60" s="146"/>
      <c r="TJ60" s="146"/>
      <c r="TK60" s="146"/>
      <c r="TL60" s="146"/>
      <c r="TM60" s="146"/>
      <c r="TN60" s="146"/>
      <c r="TO60" s="146"/>
      <c r="TP60" s="146"/>
      <c r="TQ60" s="146"/>
      <c r="TR60" s="146"/>
      <c r="TS60" s="146"/>
      <c r="TT60" s="146"/>
      <c r="TU60" s="146"/>
      <c r="TV60" s="146"/>
      <c r="TW60" s="146"/>
      <c r="TX60" s="146"/>
      <c r="TY60" s="146"/>
      <c r="TZ60" s="146"/>
      <c r="UA60" s="146"/>
      <c r="UB60" s="146"/>
      <c r="UC60" s="146"/>
      <c r="UD60" s="146"/>
      <c r="UE60" s="146"/>
      <c r="UF60" s="146"/>
      <c r="UG60" s="146"/>
      <c r="UH60" s="146"/>
      <c r="UI60" s="146"/>
      <c r="UJ60" s="146"/>
      <c r="UK60" s="146"/>
      <c r="UL60" s="146"/>
      <c r="UM60" s="146"/>
      <c r="UN60" s="146"/>
      <c r="UO60" s="146"/>
      <c r="UP60" s="146"/>
      <c r="UQ60" s="146"/>
      <c r="UR60" s="146"/>
      <c r="US60" s="146"/>
      <c r="UT60" s="146"/>
      <c r="UU60" s="146"/>
      <c r="UV60" s="146"/>
      <c r="UW60" s="146"/>
      <c r="UX60" s="146"/>
      <c r="UY60" s="146"/>
      <c r="UZ60" s="146"/>
      <c r="VA60" s="146"/>
      <c r="VB60" s="146"/>
      <c r="VC60" s="146"/>
      <c r="VD60" s="146"/>
      <c r="VE60" s="146"/>
      <c r="VF60" s="146"/>
      <c r="VG60" s="146"/>
      <c r="VH60" s="146"/>
      <c r="VI60" s="146"/>
      <c r="VJ60" s="146"/>
      <c r="VK60" s="146"/>
      <c r="VL60" s="146"/>
      <c r="VM60" s="146"/>
      <c r="VN60" s="146"/>
      <c r="VO60" s="146"/>
      <c r="VP60" s="146"/>
      <c r="VQ60" s="146"/>
      <c r="VR60" s="146"/>
      <c r="VS60" s="146"/>
      <c r="VT60" s="146"/>
      <c r="VU60" s="146"/>
      <c r="VV60" s="146"/>
      <c r="VW60" s="146"/>
      <c r="VX60" s="146"/>
      <c r="VY60" s="146"/>
      <c r="VZ60" s="146"/>
      <c r="WA60" s="146"/>
      <c r="WB60" s="146"/>
      <c r="WC60" s="146"/>
      <c r="WD60" s="146"/>
      <c r="WE60" s="146"/>
      <c r="WF60" s="146"/>
      <c r="WG60" s="146"/>
      <c r="WH60" s="146"/>
      <c r="WI60" s="146"/>
      <c r="WJ60" s="146"/>
      <c r="WK60" s="146"/>
      <c r="WL60" s="146"/>
      <c r="WM60" s="146"/>
      <c r="WN60" s="146"/>
      <c r="WO60" s="146"/>
      <c r="WP60" s="146"/>
      <c r="WQ60" s="146"/>
      <c r="WR60" s="146"/>
      <c r="WS60" s="146"/>
      <c r="WT60" s="146"/>
      <c r="WU60" s="146"/>
      <c r="WV60" s="146"/>
      <c r="WW60" s="146"/>
      <c r="WX60" s="146"/>
      <c r="WY60" s="146"/>
      <c r="WZ60" s="146"/>
      <c r="XA60" s="146"/>
      <c r="XB60" s="146"/>
      <c r="XC60" s="146"/>
      <c r="XD60" s="146"/>
      <c r="XE60" s="146"/>
      <c r="XF60" s="146"/>
      <c r="XG60" s="146"/>
      <c r="XH60" s="146"/>
      <c r="XI60" s="146"/>
      <c r="XJ60" s="146"/>
      <c r="XK60" s="146"/>
      <c r="XL60" s="146"/>
      <c r="XM60" s="146"/>
      <c r="XN60" s="146"/>
      <c r="XO60" s="146"/>
      <c r="XP60" s="146"/>
      <c r="XQ60" s="146"/>
      <c r="XR60" s="146"/>
      <c r="XS60" s="146"/>
      <c r="XT60" s="146"/>
      <c r="XU60" s="146"/>
      <c r="XV60" s="146"/>
      <c r="XW60" s="146"/>
      <c r="XX60" s="146"/>
      <c r="XY60" s="146"/>
      <c r="XZ60" s="146"/>
      <c r="YA60" s="146"/>
      <c r="YB60" s="146"/>
      <c r="YC60" s="146"/>
      <c r="YD60" s="146"/>
      <c r="YE60" s="146"/>
      <c r="YF60" s="146"/>
      <c r="YG60" s="146"/>
      <c r="YH60" s="146"/>
      <c r="YI60" s="146"/>
      <c r="YJ60" s="146"/>
      <c r="YK60" s="146"/>
      <c r="YL60" s="146"/>
      <c r="YM60" s="146"/>
      <c r="YN60" s="146"/>
      <c r="YO60" s="146"/>
      <c r="YP60" s="146"/>
      <c r="YQ60" s="146"/>
      <c r="YR60" s="146"/>
      <c r="YS60" s="146"/>
      <c r="YT60" s="146"/>
      <c r="YU60" s="146"/>
      <c r="YV60" s="146"/>
      <c r="YW60" s="146"/>
      <c r="YX60" s="146"/>
      <c r="YY60" s="146"/>
      <c r="YZ60" s="146"/>
      <c r="ZA60" s="146"/>
      <c r="ZB60" s="146"/>
      <c r="ZC60" s="146"/>
      <c r="ZD60" s="146"/>
      <c r="ZE60" s="146"/>
      <c r="ZF60" s="146"/>
      <c r="ZG60" s="146"/>
      <c r="ZH60" s="146"/>
      <c r="ZI60" s="146"/>
      <c r="ZJ60" s="146"/>
      <c r="ZK60" s="146"/>
      <c r="ZL60" s="146"/>
      <c r="ZM60" s="146"/>
      <c r="ZN60" s="146"/>
      <c r="ZO60" s="146"/>
      <c r="ZP60" s="146"/>
      <c r="ZQ60" s="146"/>
      <c r="ZR60" s="146"/>
      <c r="ZS60" s="146"/>
      <c r="ZT60" s="146"/>
      <c r="ZU60" s="146"/>
      <c r="ZV60" s="146"/>
      <c r="ZW60" s="146"/>
      <c r="ZX60" s="146"/>
      <c r="ZY60" s="146"/>
      <c r="ZZ60" s="146"/>
      <c r="AAA60" s="146"/>
      <c r="AAB60" s="146"/>
      <c r="AAC60" s="146"/>
      <c r="AAD60" s="146"/>
      <c r="AAE60" s="146"/>
      <c r="AAF60" s="146"/>
      <c r="AAG60" s="146"/>
      <c r="AAH60" s="146"/>
      <c r="AAI60" s="146"/>
      <c r="AAJ60" s="146"/>
      <c r="AAK60" s="146"/>
      <c r="AAL60" s="146"/>
      <c r="AAM60" s="146"/>
      <c r="AAN60" s="146"/>
      <c r="AAO60" s="146"/>
      <c r="AAP60" s="146"/>
      <c r="AAQ60" s="146"/>
      <c r="AAR60" s="146"/>
      <c r="AAS60" s="146"/>
      <c r="AAT60" s="146"/>
      <c r="AAU60" s="146"/>
      <c r="AAV60" s="146"/>
      <c r="AAW60" s="146"/>
      <c r="AAX60" s="146"/>
      <c r="AAY60" s="146"/>
      <c r="AAZ60" s="146"/>
      <c r="ABA60" s="146"/>
      <c r="ABB60" s="146"/>
      <c r="ABC60" s="146"/>
      <c r="ABD60" s="146"/>
    </row>
    <row r="61" spans="1:732" s="11" customFormat="1" ht="24.95" customHeight="1" thickBot="1" x14ac:dyDescent="0.3">
      <c r="A61" s="29"/>
      <c r="B61" s="30"/>
      <c r="C61" s="31"/>
      <c r="D61" s="32"/>
      <c r="E61" s="30"/>
      <c r="F61" s="32"/>
      <c r="G61" s="32"/>
      <c r="H61" s="7"/>
      <c r="I61" s="8"/>
      <c r="J61" s="9"/>
      <c r="K61" s="27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  <c r="ZT61" s="10"/>
      <c r="ZU61" s="10"/>
      <c r="ZV61" s="10"/>
      <c r="ZW61" s="10"/>
      <c r="ZX61" s="10"/>
      <c r="ZY61" s="10"/>
      <c r="ZZ61" s="10"/>
      <c r="AAA61" s="10"/>
      <c r="AAB61" s="10"/>
      <c r="AAC61" s="10"/>
      <c r="AAD61" s="10"/>
      <c r="AAE61" s="10"/>
      <c r="AAF61" s="10"/>
      <c r="AAG61" s="10"/>
      <c r="AAH61" s="10"/>
      <c r="AAI61" s="10"/>
      <c r="AAJ61" s="10"/>
      <c r="AAK61" s="10"/>
      <c r="AAL61" s="10"/>
      <c r="AAM61" s="10"/>
      <c r="AAN61" s="10"/>
      <c r="AAO61" s="10"/>
      <c r="AAP61" s="10"/>
      <c r="AAQ61" s="10"/>
      <c r="AAR61" s="10"/>
      <c r="AAS61" s="10"/>
      <c r="AAT61" s="10"/>
      <c r="AAU61" s="10"/>
      <c r="AAV61" s="10"/>
      <c r="AAW61" s="10"/>
      <c r="AAX61" s="10"/>
      <c r="AAY61" s="10"/>
      <c r="AAZ61" s="10"/>
      <c r="ABA61" s="10"/>
      <c r="ABB61" s="10"/>
      <c r="ABC61" s="10"/>
      <c r="ABD61" s="10"/>
    </row>
    <row r="62" spans="1:732" s="11" customFormat="1" ht="15.75" thickBot="1" x14ac:dyDescent="0.3">
      <c r="A62" s="346" t="s">
        <v>26</v>
      </c>
      <c r="B62" s="347"/>
      <c r="C62" s="347"/>
      <c r="D62" s="347"/>
      <c r="E62" s="348"/>
      <c r="F62" s="32"/>
      <c r="G62" s="30"/>
      <c r="H62" s="7"/>
      <c r="I62" s="8"/>
      <c r="J62" s="9"/>
      <c r="K62" s="27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</row>
    <row r="63" spans="1:732" s="11" customFormat="1" ht="15.75" thickBot="1" x14ac:dyDescent="0.3">
      <c r="A63" s="33" t="s">
        <v>27</v>
      </c>
      <c r="B63" s="220" t="s">
        <v>28</v>
      </c>
      <c r="C63" s="335" t="s">
        <v>29</v>
      </c>
      <c r="D63" s="336"/>
      <c r="E63" s="33" t="s">
        <v>30</v>
      </c>
      <c r="F63" s="32"/>
      <c r="G63" s="30"/>
      <c r="H63" s="7"/>
      <c r="I63" s="8"/>
      <c r="J63" s="9"/>
      <c r="K63" s="27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  <c r="XL63" s="10"/>
      <c r="XM63" s="10"/>
      <c r="XN63" s="10"/>
      <c r="XO63" s="10"/>
      <c r="XP63" s="10"/>
      <c r="XQ63" s="10"/>
      <c r="XR63" s="10"/>
      <c r="XS63" s="10"/>
      <c r="XT63" s="10"/>
      <c r="XU63" s="10"/>
      <c r="XV63" s="10"/>
      <c r="XW63" s="10"/>
      <c r="XX63" s="10"/>
      <c r="XY63" s="10"/>
      <c r="XZ63" s="10"/>
      <c r="YA63" s="10"/>
      <c r="YB63" s="10"/>
      <c r="YC63" s="10"/>
      <c r="YD63" s="10"/>
      <c r="YE63" s="10"/>
      <c r="YF63" s="10"/>
      <c r="YG63" s="10"/>
      <c r="YH63" s="10"/>
      <c r="YI63" s="10"/>
      <c r="YJ63" s="10"/>
      <c r="YK63" s="10"/>
      <c r="YL63" s="10"/>
      <c r="YM63" s="10"/>
      <c r="YN63" s="10"/>
      <c r="YO63" s="10"/>
      <c r="YP63" s="10"/>
      <c r="YQ63" s="10"/>
      <c r="YR63" s="10"/>
      <c r="YS63" s="10"/>
      <c r="YT63" s="10"/>
      <c r="YU63" s="10"/>
      <c r="YV63" s="10"/>
      <c r="YW63" s="10"/>
      <c r="YX63" s="10"/>
      <c r="YY63" s="10"/>
      <c r="YZ63" s="10"/>
      <c r="ZA63" s="10"/>
      <c r="ZB63" s="10"/>
      <c r="ZC63" s="10"/>
      <c r="ZD63" s="10"/>
      <c r="ZE63" s="10"/>
      <c r="ZF63" s="10"/>
      <c r="ZG63" s="10"/>
      <c r="ZH63" s="10"/>
      <c r="ZI63" s="10"/>
      <c r="ZJ63" s="10"/>
      <c r="ZK63" s="10"/>
      <c r="ZL63" s="10"/>
      <c r="ZM63" s="10"/>
      <c r="ZN63" s="10"/>
      <c r="ZO63" s="10"/>
      <c r="ZP63" s="10"/>
      <c r="ZQ63" s="10"/>
      <c r="ZR63" s="10"/>
      <c r="ZS63" s="10"/>
      <c r="ZT63" s="10"/>
      <c r="ZU63" s="10"/>
      <c r="ZV63" s="10"/>
      <c r="ZW63" s="10"/>
      <c r="ZX63" s="10"/>
      <c r="ZY63" s="10"/>
      <c r="ZZ63" s="10"/>
      <c r="AAA63" s="10"/>
      <c r="AAB63" s="10"/>
      <c r="AAC63" s="10"/>
      <c r="AAD63" s="10"/>
      <c r="AAE63" s="10"/>
      <c r="AAF63" s="10"/>
      <c r="AAG63" s="10"/>
      <c r="AAH63" s="10"/>
      <c r="AAI63" s="10"/>
      <c r="AAJ63" s="10"/>
      <c r="AAK63" s="10"/>
      <c r="AAL63" s="10"/>
      <c r="AAM63" s="10"/>
      <c r="AAN63" s="10"/>
      <c r="AAO63" s="10"/>
      <c r="AAP63" s="10"/>
      <c r="AAQ63" s="10"/>
      <c r="AAR63" s="10"/>
      <c r="AAS63" s="10"/>
      <c r="AAT63" s="10"/>
      <c r="AAU63" s="10"/>
      <c r="AAV63" s="10"/>
      <c r="AAW63" s="10"/>
      <c r="AAX63" s="10"/>
      <c r="AAY63" s="10"/>
      <c r="AAZ63" s="10"/>
      <c r="ABA63" s="10"/>
      <c r="ABB63" s="10"/>
      <c r="ABC63" s="10"/>
      <c r="ABD63" s="10"/>
    </row>
    <row r="64" spans="1:732" s="11" customFormat="1" x14ac:dyDescent="0.25">
      <c r="A64" s="219" t="s">
        <v>17</v>
      </c>
      <c r="B64" s="303" t="str">
        <f>B11</f>
        <v>SERVIÇOS PROVISÓRIOS</v>
      </c>
      <c r="C64" s="327">
        <f>G14</f>
        <v>812.8</v>
      </c>
      <c r="D64" s="327"/>
      <c r="E64" s="306">
        <f>C64/$C$71*100</f>
        <v>0.81321197558841074</v>
      </c>
      <c r="F64" s="32"/>
      <c r="G64" s="30"/>
      <c r="H64" s="7"/>
      <c r="I64" s="8" t="s">
        <v>55</v>
      </c>
      <c r="J64" s="9"/>
      <c r="K64" s="27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</row>
    <row r="65" spans="1:732" s="147" customFormat="1" x14ac:dyDescent="0.25">
      <c r="A65" s="219" t="s">
        <v>22</v>
      </c>
      <c r="B65" s="304" t="str">
        <f>B16</f>
        <v>DEMOLIÇÕES E RETIRADAS</v>
      </c>
      <c r="C65" s="327">
        <f>G23</f>
        <v>6910.4291559999992</v>
      </c>
      <c r="D65" s="327"/>
      <c r="E65" s="306">
        <f t="shared" ref="E65:E70" si="18">C65/$C$71*100</f>
        <v>6.9139317742550608</v>
      </c>
      <c r="F65" s="32"/>
      <c r="G65" s="30"/>
      <c r="H65" s="149"/>
      <c r="I65" s="8"/>
      <c r="J65" s="9"/>
      <c r="K65" s="148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6"/>
      <c r="DB65" s="146"/>
      <c r="DC65" s="146"/>
      <c r="DD65" s="146"/>
      <c r="DE65" s="146"/>
      <c r="DF65" s="146"/>
      <c r="DG65" s="146"/>
      <c r="DH65" s="146"/>
      <c r="DI65" s="146"/>
      <c r="DJ65" s="146"/>
      <c r="DK65" s="146"/>
      <c r="DL65" s="146"/>
      <c r="DM65" s="146"/>
      <c r="DN65" s="146"/>
      <c r="DO65" s="146"/>
      <c r="DP65" s="146"/>
      <c r="DQ65" s="146"/>
      <c r="DR65" s="146"/>
      <c r="DS65" s="146"/>
      <c r="DT65" s="146"/>
      <c r="DU65" s="146"/>
      <c r="DV65" s="146"/>
      <c r="DW65" s="146"/>
      <c r="DX65" s="146"/>
      <c r="DY65" s="146"/>
      <c r="DZ65" s="146"/>
      <c r="EA65" s="146"/>
      <c r="EB65" s="146"/>
      <c r="EC65" s="146"/>
      <c r="ED65" s="146"/>
      <c r="EE65" s="146"/>
      <c r="EF65" s="146"/>
      <c r="EG65" s="146"/>
      <c r="EH65" s="146"/>
      <c r="EI65" s="146"/>
      <c r="EJ65" s="146"/>
      <c r="EK65" s="146"/>
      <c r="EL65" s="146"/>
      <c r="EM65" s="146"/>
      <c r="EN65" s="146"/>
      <c r="EO65" s="146"/>
      <c r="EP65" s="146"/>
      <c r="EQ65" s="146"/>
      <c r="ER65" s="146"/>
      <c r="ES65" s="146"/>
      <c r="ET65" s="146"/>
      <c r="EU65" s="146"/>
      <c r="EV65" s="146"/>
      <c r="EW65" s="146"/>
      <c r="EX65" s="146"/>
      <c r="EY65" s="146"/>
      <c r="EZ65" s="146"/>
      <c r="FA65" s="146"/>
      <c r="FB65" s="146"/>
      <c r="FC65" s="146"/>
      <c r="FD65" s="146"/>
      <c r="FE65" s="146"/>
      <c r="FF65" s="146"/>
      <c r="FG65" s="146"/>
      <c r="FH65" s="146"/>
      <c r="FI65" s="146"/>
      <c r="FJ65" s="146"/>
      <c r="FK65" s="146"/>
      <c r="FL65" s="146"/>
      <c r="FM65" s="146"/>
      <c r="FN65" s="146"/>
      <c r="FO65" s="146"/>
      <c r="FP65" s="146"/>
      <c r="FQ65" s="146"/>
      <c r="FR65" s="146"/>
      <c r="FS65" s="146"/>
      <c r="FT65" s="146"/>
      <c r="FU65" s="146"/>
      <c r="FV65" s="146"/>
      <c r="FW65" s="146"/>
      <c r="FX65" s="146"/>
      <c r="FY65" s="146"/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T65" s="146"/>
      <c r="GU65" s="146"/>
      <c r="GV65" s="146"/>
      <c r="GW65" s="146"/>
      <c r="GX65" s="146"/>
      <c r="GY65" s="146"/>
      <c r="GZ65" s="146"/>
      <c r="HA65" s="146"/>
      <c r="HB65" s="146"/>
      <c r="HC65" s="146"/>
      <c r="HD65" s="146"/>
      <c r="HE65" s="146"/>
      <c r="HF65" s="146"/>
      <c r="HG65" s="146"/>
      <c r="HH65" s="146"/>
      <c r="HI65" s="146"/>
      <c r="HJ65" s="146"/>
      <c r="HK65" s="146"/>
      <c r="HL65" s="146"/>
      <c r="HM65" s="146"/>
      <c r="HN65" s="146"/>
      <c r="HO65" s="146"/>
      <c r="HP65" s="146"/>
      <c r="HQ65" s="146"/>
      <c r="HR65" s="146"/>
      <c r="HS65" s="146"/>
      <c r="HT65" s="146"/>
      <c r="HU65" s="146"/>
      <c r="HV65" s="146"/>
      <c r="HW65" s="146"/>
      <c r="HX65" s="146"/>
      <c r="HY65" s="146"/>
      <c r="HZ65" s="146"/>
      <c r="IA65" s="146"/>
      <c r="IB65" s="146"/>
      <c r="IC65" s="146"/>
      <c r="ID65" s="146"/>
      <c r="IE65" s="146"/>
      <c r="IF65" s="146"/>
      <c r="IG65" s="146"/>
      <c r="IH65" s="146"/>
      <c r="II65" s="146"/>
      <c r="IJ65" s="146"/>
      <c r="IK65" s="146"/>
      <c r="IL65" s="146"/>
      <c r="IM65" s="146"/>
      <c r="IN65" s="146"/>
      <c r="IO65" s="146"/>
      <c r="IP65" s="146"/>
      <c r="IQ65" s="146"/>
      <c r="IR65" s="146"/>
      <c r="IS65" s="146"/>
      <c r="IT65" s="146"/>
      <c r="IU65" s="146"/>
      <c r="IV65" s="146"/>
      <c r="IW65" s="146"/>
      <c r="IX65" s="146"/>
      <c r="IY65" s="146"/>
      <c r="IZ65" s="146"/>
      <c r="JA65" s="146"/>
      <c r="JB65" s="146"/>
      <c r="JC65" s="146"/>
      <c r="JD65" s="146"/>
      <c r="JE65" s="146"/>
      <c r="JF65" s="146"/>
      <c r="JG65" s="146"/>
      <c r="JH65" s="146"/>
      <c r="JI65" s="146"/>
      <c r="JJ65" s="146"/>
      <c r="JK65" s="146"/>
      <c r="JL65" s="146"/>
      <c r="JM65" s="146"/>
      <c r="JN65" s="146"/>
      <c r="JO65" s="146"/>
      <c r="JP65" s="146"/>
      <c r="JQ65" s="146"/>
      <c r="JR65" s="146"/>
      <c r="JS65" s="146"/>
      <c r="JT65" s="146"/>
      <c r="JU65" s="146"/>
      <c r="JV65" s="146"/>
      <c r="JW65" s="146"/>
      <c r="JX65" s="146"/>
      <c r="JY65" s="146"/>
      <c r="JZ65" s="146"/>
      <c r="KA65" s="146"/>
      <c r="KB65" s="146"/>
      <c r="KC65" s="146"/>
      <c r="KD65" s="146"/>
      <c r="KE65" s="146"/>
      <c r="KF65" s="146"/>
      <c r="KG65" s="146"/>
      <c r="KH65" s="146"/>
      <c r="KI65" s="146"/>
      <c r="KJ65" s="146"/>
      <c r="KK65" s="146"/>
      <c r="KL65" s="146"/>
      <c r="KM65" s="146"/>
      <c r="KN65" s="146"/>
      <c r="KO65" s="146"/>
      <c r="KP65" s="146"/>
      <c r="KQ65" s="146"/>
      <c r="KR65" s="146"/>
      <c r="KS65" s="146"/>
      <c r="KT65" s="146"/>
      <c r="KU65" s="146"/>
      <c r="KV65" s="146"/>
      <c r="KW65" s="146"/>
      <c r="KX65" s="146"/>
      <c r="KY65" s="146"/>
      <c r="KZ65" s="146"/>
      <c r="LA65" s="146"/>
      <c r="LB65" s="146"/>
      <c r="LC65" s="146"/>
      <c r="LD65" s="146"/>
      <c r="LE65" s="146"/>
      <c r="LF65" s="146"/>
      <c r="LG65" s="146"/>
      <c r="LH65" s="146"/>
      <c r="LI65" s="146"/>
      <c r="LJ65" s="146"/>
      <c r="LK65" s="146"/>
      <c r="LL65" s="146"/>
      <c r="LM65" s="146"/>
      <c r="LN65" s="146"/>
      <c r="LO65" s="146"/>
      <c r="LP65" s="146"/>
      <c r="LQ65" s="146"/>
      <c r="LR65" s="146"/>
      <c r="LS65" s="146"/>
      <c r="LT65" s="146"/>
      <c r="LU65" s="146"/>
      <c r="LV65" s="146"/>
      <c r="LW65" s="146"/>
      <c r="LX65" s="146"/>
      <c r="LY65" s="146"/>
      <c r="LZ65" s="146"/>
      <c r="MA65" s="146"/>
      <c r="MB65" s="146"/>
      <c r="MC65" s="146"/>
      <c r="MD65" s="146"/>
      <c r="ME65" s="146"/>
      <c r="MF65" s="146"/>
      <c r="MG65" s="146"/>
      <c r="MH65" s="146"/>
      <c r="MI65" s="146"/>
      <c r="MJ65" s="146"/>
      <c r="MK65" s="146"/>
      <c r="ML65" s="146"/>
      <c r="MM65" s="146"/>
      <c r="MN65" s="146"/>
      <c r="MO65" s="146"/>
      <c r="MP65" s="146"/>
      <c r="MQ65" s="146"/>
      <c r="MR65" s="146"/>
      <c r="MS65" s="146"/>
      <c r="MT65" s="146"/>
      <c r="MU65" s="146"/>
      <c r="MV65" s="146"/>
      <c r="MW65" s="146"/>
      <c r="MX65" s="146"/>
      <c r="MY65" s="146"/>
      <c r="MZ65" s="146"/>
      <c r="NA65" s="146"/>
      <c r="NB65" s="146"/>
      <c r="NC65" s="146"/>
      <c r="ND65" s="146"/>
      <c r="NE65" s="146"/>
      <c r="NF65" s="146"/>
      <c r="NG65" s="146"/>
      <c r="NH65" s="146"/>
      <c r="NI65" s="146"/>
      <c r="NJ65" s="146"/>
      <c r="NK65" s="146"/>
      <c r="NL65" s="146"/>
      <c r="NM65" s="146"/>
      <c r="NN65" s="146"/>
      <c r="NO65" s="146"/>
      <c r="NP65" s="146"/>
      <c r="NQ65" s="146"/>
      <c r="NR65" s="146"/>
      <c r="NS65" s="146"/>
      <c r="NT65" s="146"/>
      <c r="NU65" s="146"/>
      <c r="NV65" s="146"/>
      <c r="NW65" s="146"/>
      <c r="NX65" s="146"/>
      <c r="NY65" s="146"/>
      <c r="NZ65" s="146"/>
      <c r="OA65" s="146"/>
      <c r="OB65" s="146"/>
      <c r="OC65" s="146"/>
      <c r="OD65" s="146"/>
      <c r="OE65" s="146"/>
      <c r="OF65" s="146"/>
      <c r="OG65" s="146"/>
      <c r="OH65" s="146"/>
      <c r="OI65" s="146"/>
      <c r="OJ65" s="146"/>
      <c r="OK65" s="146"/>
      <c r="OL65" s="146"/>
      <c r="OM65" s="146"/>
      <c r="ON65" s="146"/>
      <c r="OO65" s="146"/>
      <c r="OP65" s="146"/>
      <c r="OQ65" s="146"/>
      <c r="OR65" s="146"/>
      <c r="OS65" s="146"/>
      <c r="OT65" s="146"/>
      <c r="OU65" s="146"/>
      <c r="OV65" s="146"/>
      <c r="OW65" s="146"/>
      <c r="OX65" s="146"/>
      <c r="OY65" s="146"/>
      <c r="OZ65" s="146"/>
      <c r="PA65" s="146"/>
      <c r="PB65" s="146"/>
      <c r="PC65" s="146"/>
      <c r="PD65" s="146"/>
      <c r="PE65" s="146"/>
      <c r="PF65" s="146"/>
      <c r="PG65" s="146"/>
      <c r="PH65" s="146"/>
      <c r="PI65" s="146"/>
      <c r="PJ65" s="146"/>
      <c r="PK65" s="146"/>
      <c r="PL65" s="146"/>
      <c r="PM65" s="146"/>
      <c r="PN65" s="146"/>
      <c r="PO65" s="146"/>
      <c r="PP65" s="146"/>
      <c r="PQ65" s="146"/>
      <c r="PR65" s="146"/>
      <c r="PS65" s="146"/>
      <c r="PT65" s="146"/>
      <c r="PU65" s="146"/>
      <c r="PV65" s="146"/>
      <c r="PW65" s="146"/>
      <c r="PX65" s="146"/>
      <c r="PY65" s="146"/>
      <c r="PZ65" s="146"/>
      <c r="QA65" s="146"/>
      <c r="QB65" s="146"/>
      <c r="QC65" s="146"/>
      <c r="QD65" s="146"/>
      <c r="QE65" s="146"/>
      <c r="QF65" s="146"/>
      <c r="QG65" s="146"/>
      <c r="QH65" s="146"/>
      <c r="QI65" s="146"/>
      <c r="QJ65" s="146"/>
      <c r="QK65" s="146"/>
      <c r="QL65" s="146"/>
      <c r="QM65" s="146"/>
      <c r="QN65" s="146"/>
      <c r="QO65" s="146"/>
      <c r="QP65" s="146"/>
      <c r="QQ65" s="146"/>
      <c r="QR65" s="146"/>
      <c r="QS65" s="146"/>
      <c r="QT65" s="146"/>
      <c r="QU65" s="146"/>
      <c r="QV65" s="146"/>
      <c r="QW65" s="146"/>
      <c r="QX65" s="146"/>
      <c r="QY65" s="146"/>
      <c r="QZ65" s="146"/>
      <c r="RA65" s="146"/>
      <c r="RB65" s="146"/>
      <c r="RC65" s="146"/>
      <c r="RD65" s="146"/>
      <c r="RE65" s="146"/>
      <c r="RF65" s="146"/>
      <c r="RG65" s="146"/>
      <c r="RH65" s="146"/>
      <c r="RI65" s="146"/>
      <c r="RJ65" s="146"/>
      <c r="RK65" s="146"/>
      <c r="RL65" s="146"/>
      <c r="RM65" s="146"/>
      <c r="RN65" s="146"/>
      <c r="RO65" s="146"/>
      <c r="RP65" s="146"/>
      <c r="RQ65" s="146"/>
      <c r="RR65" s="146"/>
      <c r="RS65" s="146"/>
      <c r="RT65" s="146"/>
      <c r="RU65" s="146"/>
      <c r="RV65" s="146"/>
      <c r="RW65" s="146"/>
      <c r="RX65" s="146"/>
      <c r="RY65" s="146"/>
      <c r="RZ65" s="146"/>
      <c r="SA65" s="146"/>
      <c r="SB65" s="146"/>
      <c r="SC65" s="146"/>
      <c r="SD65" s="146"/>
      <c r="SE65" s="146"/>
      <c r="SF65" s="146"/>
      <c r="SG65" s="146"/>
      <c r="SH65" s="146"/>
      <c r="SI65" s="146"/>
      <c r="SJ65" s="146"/>
      <c r="SK65" s="146"/>
      <c r="SL65" s="146"/>
      <c r="SM65" s="146"/>
      <c r="SN65" s="146"/>
      <c r="SO65" s="146"/>
      <c r="SP65" s="146"/>
      <c r="SQ65" s="146"/>
      <c r="SR65" s="146"/>
      <c r="SS65" s="146"/>
      <c r="ST65" s="146"/>
      <c r="SU65" s="146"/>
      <c r="SV65" s="146"/>
      <c r="SW65" s="146"/>
      <c r="SX65" s="146"/>
      <c r="SY65" s="146"/>
      <c r="SZ65" s="146"/>
      <c r="TA65" s="146"/>
      <c r="TB65" s="146"/>
      <c r="TC65" s="146"/>
      <c r="TD65" s="146"/>
      <c r="TE65" s="146"/>
      <c r="TF65" s="146"/>
      <c r="TG65" s="146"/>
      <c r="TH65" s="146"/>
      <c r="TI65" s="146"/>
      <c r="TJ65" s="146"/>
      <c r="TK65" s="146"/>
      <c r="TL65" s="146"/>
      <c r="TM65" s="146"/>
      <c r="TN65" s="146"/>
      <c r="TO65" s="146"/>
      <c r="TP65" s="146"/>
      <c r="TQ65" s="146"/>
      <c r="TR65" s="146"/>
      <c r="TS65" s="146"/>
      <c r="TT65" s="146"/>
      <c r="TU65" s="146"/>
      <c r="TV65" s="146"/>
      <c r="TW65" s="146"/>
      <c r="TX65" s="146"/>
      <c r="TY65" s="146"/>
      <c r="TZ65" s="146"/>
      <c r="UA65" s="146"/>
      <c r="UB65" s="146"/>
      <c r="UC65" s="146"/>
      <c r="UD65" s="146"/>
      <c r="UE65" s="146"/>
      <c r="UF65" s="146"/>
      <c r="UG65" s="146"/>
      <c r="UH65" s="146"/>
      <c r="UI65" s="146"/>
      <c r="UJ65" s="146"/>
      <c r="UK65" s="146"/>
      <c r="UL65" s="146"/>
      <c r="UM65" s="146"/>
      <c r="UN65" s="146"/>
      <c r="UO65" s="146"/>
      <c r="UP65" s="146"/>
      <c r="UQ65" s="146"/>
      <c r="UR65" s="146"/>
      <c r="US65" s="146"/>
      <c r="UT65" s="146"/>
      <c r="UU65" s="146"/>
      <c r="UV65" s="146"/>
      <c r="UW65" s="146"/>
      <c r="UX65" s="146"/>
      <c r="UY65" s="146"/>
      <c r="UZ65" s="146"/>
      <c r="VA65" s="146"/>
      <c r="VB65" s="146"/>
      <c r="VC65" s="146"/>
      <c r="VD65" s="146"/>
      <c r="VE65" s="146"/>
      <c r="VF65" s="146"/>
      <c r="VG65" s="146"/>
      <c r="VH65" s="146"/>
      <c r="VI65" s="146"/>
      <c r="VJ65" s="146"/>
      <c r="VK65" s="146"/>
      <c r="VL65" s="146"/>
      <c r="VM65" s="146"/>
      <c r="VN65" s="146"/>
      <c r="VO65" s="146"/>
      <c r="VP65" s="146"/>
      <c r="VQ65" s="146"/>
      <c r="VR65" s="146"/>
      <c r="VS65" s="146"/>
      <c r="VT65" s="146"/>
      <c r="VU65" s="146"/>
      <c r="VV65" s="146"/>
      <c r="VW65" s="146"/>
      <c r="VX65" s="146"/>
      <c r="VY65" s="146"/>
      <c r="VZ65" s="146"/>
      <c r="WA65" s="146"/>
      <c r="WB65" s="146"/>
      <c r="WC65" s="146"/>
      <c r="WD65" s="146"/>
      <c r="WE65" s="146"/>
      <c r="WF65" s="146"/>
      <c r="WG65" s="146"/>
      <c r="WH65" s="146"/>
      <c r="WI65" s="146"/>
      <c r="WJ65" s="146"/>
      <c r="WK65" s="146"/>
      <c r="WL65" s="146"/>
      <c r="WM65" s="146"/>
      <c r="WN65" s="146"/>
      <c r="WO65" s="146"/>
      <c r="WP65" s="146"/>
      <c r="WQ65" s="146"/>
      <c r="WR65" s="146"/>
      <c r="WS65" s="146"/>
      <c r="WT65" s="146"/>
      <c r="WU65" s="146"/>
      <c r="WV65" s="146"/>
      <c r="WW65" s="146"/>
      <c r="WX65" s="146"/>
      <c r="WY65" s="146"/>
      <c r="WZ65" s="146"/>
      <c r="XA65" s="146"/>
      <c r="XB65" s="146"/>
      <c r="XC65" s="146"/>
      <c r="XD65" s="146"/>
      <c r="XE65" s="146"/>
      <c r="XF65" s="146"/>
      <c r="XG65" s="146"/>
      <c r="XH65" s="146"/>
      <c r="XI65" s="146"/>
      <c r="XJ65" s="146"/>
      <c r="XK65" s="146"/>
      <c r="XL65" s="146"/>
      <c r="XM65" s="146"/>
      <c r="XN65" s="146"/>
      <c r="XO65" s="146"/>
      <c r="XP65" s="146"/>
      <c r="XQ65" s="146"/>
      <c r="XR65" s="146"/>
      <c r="XS65" s="146"/>
      <c r="XT65" s="146"/>
      <c r="XU65" s="146"/>
      <c r="XV65" s="146"/>
      <c r="XW65" s="146"/>
      <c r="XX65" s="146"/>
      <c r="XY65" s="146"/>
      <c r="XZ65" s="146"/>
      <c r="YA65" s="146"/>
      <c r="YB65" s="146"/>
      <c r="YC65" s="146"/>
      <c r="YD65" s="146"/>
      <c r="YE65" s="146"/>
      <c r="YF65" s="146"/>
      <c r="YG65" s="146"/>
      <c r="YH65" s="146"/>
      <c r="YI65" s="146"/>
      <c r="YJ65" s="146"/>
      <c r="YK65" s="146"/>
      <c r="YL65" s="146"/>
      <c r="YM65" s="146"/>
      <c r="YN65" s="146"/>
      <c r="YO65" s="146"/>
      <c r="YP65" s="146"/>
      <c r="YQ65" s="146"/>
      <c r="YR65" s="146"/>
      <c r="YS65" s="146"/>
      <c r="YT65" s="146"/>
      <c r="YU65" s="146"/>
      <c r="YV65" s="146"/>
      <c r="YW65" s="146"/>
      <c r="YX65" s="146"/>
      <c r="YY65" s="146"/>
      <c r="YZ65" s="146"/>
      <c r="ZA65" s="146"/>
      <c r="ZB65" s="146"/>
      <c r="ZC65" s="146"/>
      <c r="ZD65" s="146"/>
      <c r="ZE65" s="146"/>
      <c r="ZF65" s="146"/>
      <c r="ZG65" s="146"/>
      <c r="ZH65" s="146"/>
      <c r="ZI65" s="146"/>
      <c r="ZJ65" s="146"/>
      <c r="ZK65" s="146"/>
      <c r="ZL65" s="146"/>
      <c r="ZM65" s="146"/>
      <c r="ZN65" s="146"/>
      <c r="ZO65" s="146"/>
      <c r="ZP65" s="146"/>
      <c r="ZQ65" s="146"/>
      <c r="ZR65" s="146"/>
      <c r="ZS65" s="146"/>
      <c r="ZT65" s="146"/>
      <c r="ZU65" s="146"/>
      <c r="ZV65" s="146"/>
      <c r="ZW65" s="146"/>
      <c r="ZX65" s="146"/>
      <c r="ZY65" s="146"/>
      <c r="ZZ65" s="146"/>
      <c r="AAA65" s="146"/>
      <c r="AAB65" s="146"/>
      <c r="AAC65" s="146"/>
      <c r="AAD65" s="146"/>
      <c r="AAE65" s="146"/>
      <c r="AAF65" s="146"/>
      <c r="AAG65" s="146"/>
      <c r="AAH65" s="146"/>
      <c r="AAI65" s="146"/>
      <c r="AAJ65" s="146"/>
      <c r="AAK65" s="146"/>
      <c r="AAL65" s="146"/>
      <c r="AAM65" s="146"/>
      <c r="AAN65" s="146"/>
      <c r="AAO65" s="146"/>
      <c r="AAP65" s="146"/>
      <c r="AAQ65" s="146"/>
      <c r="AAR65" s="146"/>
      <c r="AAS65" s="146"/>
      <c r="AAT65" s="146"/>
      <c r="AAU65" s="146"/>
      <c r="AAV65" s="146"/>
      <c r="AAW65" s="146"/>
      <c r="AAX65" s="146"/>
      <c r="AAY65" s="146"/>
      <c r="AAZ65" s="146"/>
      <c r="ABA65" s="146"/>
      <c r="ABB65" s="146"/>
      <c r="ABC65" s="146"/>
      <c r="ABD65" s="146"/>
    </row>
    <row r="66" spans="1:732" s="147" customFormat="1" x14ac:dyDescent="0.25">
      <c r="A66" s="219" t="s">
        <v>58</v>
      </c>
      <c r="B66" s="304" t="str">
        <f>B25</f>
        <v>INFRAESTRUTURA</v>
      </c>
      <c r="C66" s="327">
        <f>G29</f>
        <v>1438.3461199999999</v>
      </c>
      <c r="D66" s="327"/>
      <c r="E66" s="306">
        <f t="shared" si="18"/>
        <v>1.4390751597257938</v>
      </c>
      <c r="F66" s="32"/>
      <c r="G66" s="30"/>
      <c r="H66" s="149"/>
      <c r="I66" s="8"/>
      <c r="J66" s="9"/>
      <c r="K66" s="148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/>
      <c r="CU66" s="146"/>
      <c r="CV66" s="146"/>
      <c r="CW66" s="146"/>
      <c r="CX66" s="146"/>
      <c r="CY66" s="146"/>
      <c r="CZ66" s="146"/>
      <c r="DA66" s="146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  <c r="DO66" s="146"/>
      <c r="DP66" s="146"/>
      <c r="DQ66" s="146"/>
      <c r="DR66" s="146"/>
      <c r="DS66" s="146"/>
      <c r="DT66" s="146"/>
      <c r="DU66" s="146"/>
      <c r="DV66" s="146"/>
      <c r="DW66" s="146"/>
      <c r="DX66" s="146"/>
      <c r="DY66" s="146"/>
      <c r="DZ66" s="146"/>
      <c r="EA66" s="146"/>
      <c r="EB66" s="146"/>
      <c r="EC66" s="146"/>
      <c r="ED66" s="146"/>
      <c r="EE66" s="146"/>
      <c r="EF66" s="146"/>
      <c r="EG66" s="146"/>
      <c r="EH66" s="146"/>
      <c r="EI66" s="146"/>
      <c r="EJ66" s="146"/>
      <c r="EK66" s="146"/>
      <c r="EL66" s="146"/>
      <c r="EM66" s="146"/>
      <c r="EN66" s="146"/>
      <c r="EO66" s="146"/>
      <c r="EP66" s="146"/>
      <c r="EQ66" s="146"/>
      <c r="ER66" s="146"/>
      <c r="ES66" s="146"/>
      <c r="ET66" s="146"/>
      <c r="EU66" s="146"/>
      <c r="EV66" s="146"/>
      <c r="EW66" s="146"/>
      <c r="EX66" s="146"/>
      <c r="EY66" s="146"/>
      <c r="EZ66" s="146"/>
      <c r="FA66" s="146"/>
      <c r="FB66" s="146"/>
      <c r="FC66" s="146"/>
      <c r="FD66" s="146"/>
      <c r="FE66" s="146"/>
      <c r="FF66" s="146"/>
      <c r="FG66" s="146"/>
      <c r="FH66" s="146"/>
      <c r="FI66" s="146"/>
      <c r="FJ66" s="146"/>
      <c r="FK66" s="146"/>
      <c r="FL66" s="146"/>
      <c r="FM66" s="146"/>
      <c r="FN66" s="146"/>
      <c r="FO66" s="146"/>
      <c r="FP66" s="146"/>
      <c r="FQ66" s="146"/>
      <c r="FR66" s="146"/>
      <c r="FS66" s="146"/>
      <c r="FT66" s="146"/>
      <c r="FU66" s="146"/>
      <c r="FV66" s="146"/>
      <c r="FW66" s="146"/>
      <c r="FX66" s="146"/>
      <c r="FY66" s="146"/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T66" s="146"/>
      <c r="GU66" s="146"/>
      <c r="GV66" s="146"/>
      <c r="GW66" s="146"/>
      <c r="GX66" s="146"/>
      <c r="GY66" s="146"/>
      <c r="GZ66" s="146"/>
      <c r="HA66" s="146"/>
      <c r="HB66" s="146"/>
      <c r="HC66" s="146"/>
      <c r="HD66" s="146"/>
      <c r="HE66" s="146"/>
      <c r="HF66" s="146"/>
      <c r="HG66" s="146"/>
      <c r="HH66" s="146"/>
      <c r="HI66" s="146"/>
      <c r="HJ66" s="146"/>
      <c r="HK66" s="146"/>
      <c r="HL66" s="146"/>
      <c r="HM66" s="146"/>
      <c r="HN66" s="146"/>
      <c r="HO66" s="146"/>
      <c r="HP66" s="146"/>
      <c r="HQ66" s="146"/>
      <c r="HR66" s="146"/>
      <c r="HS66" s="146"/>
      <c r="HT66" s="146"/>
      <c r="HU66" s="146"/>
      <c r="HV66" s="146"/>
      <c r="HW66" s="146"/>
      <c r="HX66" s="146"/>
      <c r="HY66" s="146"/>
      <c r="HZ66" s="146"/>
      <c r="IA66" s="146"/>
      <c r="IB66" s="146"/>
      <c r="IC66" s="146"/>
      <c r="ID66" s="146"/>
      <c r="IE66" s="146"/>
      <c r="IF66" s="146"/>
      <c r="IG66" s="146"/>
      <c r="IH66" s="146"/>
      <c r="II66" s="146"/>
      <c r="IJ66" s="146"/>
      <c r="IK66" s="146"/>
      <c r="IL66" s="146"/>
      <c r="IM66" s="146"/>
      <c r="IN66" s="146"/>
      <c r="IO66" s="146"/>
      <c r="IP66" s="146"/>
      <c r="IQ66" s="146"/>
      <c r="IR66" s="146"/>
      <c r="IS66" s="146"/>
      <c r="IT66" s="146"/>
      <c r="IU66" s="146"/>
      <c r="IV66" s="146"/>
      <c r="IW66" s="146"/>
      <c r="IX66" s="146"/>
      <c r="IY66" s="146"/>
      <c r="IZ66" s="146"/>
      <c r="JA66" s="146"/>
      <c r="JB66" s="146"/>
      <c r="JC66" s="146"/>
      <c r="JD66" s="146"/>
      <c r="JE66" s="146"/>
      <c r="JF66" s="146"/>
      <c r="JG66" s="146"/>
      <c r="JH66" s="146"/>
      <c r="JI66" s="146"/>
      <c r="JJ66" s="146"/>
      <c r="JK66" s="146"/>
      <c r="JL66" s="146"/>
      <c r="JM66" s="146"/>
      <c r="JN66" s="146"/>
      <c r="JO66" s="146"/>
      <c r="JP66" s="146"/>
      <c r="JQ66" s="146"/>
      <c r="JR66" s="146"/>
      <c r="JS66" s="146"/>
      <c r="JT66" s="146"/>
      <c r="JU66" s="146"/>
      <c r="JV66" s="146"/>
      <c r="JW66" s="146"/>
      <c r="JX66" s="146"/>
      <c r="JY66" s="146"/>
      <c r="JZ66" s="146"/>
      <c r="KA66" s="146"/>
      <c r="KB66" s="146"/>
      <c r="KC66" s="146"/>
      <c r="KD66" s="146"/>
      <c r="KE66" s="146"/>
      <c r="KF66" s="146"/>
      <c r="KG66" s="146"/>
      <c r="KH66" s="146"/>
      <c r="KI66" s="146"/>
      <c r="KJ66" s="146"/>
      <c r="KK66" s="146"/>
      <c r="KL66" s="146"/>
      <c r="KM66" s="146"/>
      <c r="KN66" s="146"/>
      <c r="KO66" s="146"/>
      <c r="KP66" s="146"/>
      <c r="KQ66" s="146"/>
      <c r="KR66" s="146"/>
      <c r="KS66" s="146"/>
      <c r="KT66" s="146"/>
      <c r="KU66" s="146"/>
      <c r="KV66" s="146"/>
      <c r="KW66" s="146"/>
      <c r="KX66" s="146"/>
      <c r="KY66" s="146"/>
      <c r="KZ66" s="146"/>
      <c r="LA66" s="146"/>
      <c r="LB66" s="146"/>
      <c r="LC66" s="146"/>
      <c r="LD66" s="146"/>
      <c r="LE66" s="146"/>
      <c r="LF66" s="146"/>
      <c r="LG66" s="146"/>
      <c r="LH66" s="146"/>
      <c r="LI66" s="146"/>
      <c r="LJ66" s="146"/>
      <c r="LK66" s="146"/>
      <c r="LL66" s="146"/>
      <c r="LM66" s="146"/>
      <c r="LN66" s="146"/>
      <c r="LO66" s="146"/>
      <c r="LP66" s="146"/>
      <c r="LQ66" s="146"/>
      <c r="LR66" s="146"/>
      <c r="LS66" s="146"/>
      <c r="LT66" s="146"/>
      <c r="LU66" s="146"/>
      <c r="LV66" s="146"/>
      <c r="LW66" s="146"/>
      <c r="LX66" s="146"/>
      <c r="LY66" s="146"/>
      <c r="LZ66" s="146"/>
      <c r="MA66" s="146"/>
      <c r="MB66" s="146"/>
      <c r="MC66" s="146"/>
      <c r="MD66" s="146"/>
      <c r="ME66" s="146"/>
      <c r="MF66" s="146"/>
      <c r="MG66" s="146"/>
      <c r="MH66" s="146"/>
      <c r="MI66" s="146"/>
      <c r="MJ66" s="146"/>
      <c r="MK66" s="146"/>
      <c r="ML66" s="146"/>
      <c r="MM66" s="146"/>
      <c r="MN66" s="146"/>
      <c r="MO66" s="146"/>
      <c r="MP66" s="146"/>
      <c r="MQ66" s="146"/>
      <c r="MR66" s="146"/>
      <c r="MS66" s="146"/>
      <c r="MT66" s="146"/>
      <c r="MU66" s="146"/>
      <c r="MV66" s="146"/>
      <c r="MW66" s="146"/>
      <c r="MX66" s="146"/>
      <c r="MY66" s="146"/>
      <c r="MZ66" s="146"/>
      <c r="NA66" s="146"/>
      <c r="NB66" s="146"/>
      <c r="NC66" s="146"/>
      <c r="ND66" s="146"/>
      <c r="NE66" s="146"/>
      <c r="NF66" s="146"/>
      <c r="NG66" s="146"/>
      <c r="NH66" s="146"/>
      <c r="NI66" s="146"/>
      <c r="NJ66" s="146"/>
      <c r="NK66" s="146"/>
      <c r="NL66" s="146"/>
      <c r="NM66" s="146"/>
      <c r="NN66" s="146"/>
      <c r="NO66" s="146"/>
      <c r="NP66" s="146"/>
      <c r="NQ66" s="146"/>
      <c r="NR66" s="146"/>
      <c r="NS66" s="146"/>
      <c r="NT66" s="146"/>
      <c r="NU66" s="146"/>
      <c r="NV66" s="146"/>
      <c r="NW66" s="146"/>
      <c r="NX66" s="146"/>
      <c r="NY66" s="146"/>
      <c r="NZ66" s="146"/>
      <c r="OA66" s="146"/>
      <c r="OB66" s="146"/>
      <c r="OC66" s="146"/>
      <c r="OD66" s="146"/>
      <c r="OE66" s="146"/>
      <c r="OF66" s="146"/>
      <c r="OG66" s="146"/>
      <c r="OH66" s="146"/>
      <c r="OI66" s="146"/>
      <c r="OJ66" s="146"/>
      <c r="OK66" s="146"/>
      <c r="OL66" s="146"/>
      <c r="OM66" s="146"/>
      <c r="ON66" s="146"/>
      <c r="OO66" s="146"/>
      <c r="OP66" s="146"/>
      <c r="OQ66" s="146"/>
      <c r="OR66" s="146"/>
      <c r="OS66" s="146"/>
      <c r="OT66" s="146"/>
      <c r="OU66" s="146"/>
      <c r="OV66" s="146"/>
      <c r="OW66" s="146"/>
      <c r="OX66" s="146"/>
      <c r="OY66" s="146"/>
      <c r="OZ66" s="146"/>
      <c r="PA66" s="146"/>
      <c r="PB66" s="146"/>
      <c r="PC66" s="146"/>
      <c r="PD66" s="146"/>
      <c r="PE66" s="146"/>
      <c r="PF66" s="146"/>
      <c r="PG66" s="146"/>
      <c r="PH66" s="146"/>
      <c r="PI66" s="146"/>
      <c r="PJ66" s="146"/>
      <c r="PK66" s="146"/>
      <c r="PL66" s="146"/>
      <c r="PM66" s="146"/>
      <c r="PN66" s="146"/>
      <c r="PO66" s="146"/>
      <c r="PP66" s="146"/>
      <c r="PQ66" s="146"/>
      <c r="PR66" s="146"/>
      <c r="PS66" s="146"/>
      <c r="PT66" s="146"/>
      <c r="PU66" s="146"/>
      <c r="PV66" s="146"/>
      <c r="PW66" s="146"/>
      <c r="PX66" s="146"/>
      <c r="PY66" s="146"/>
      <c r="PZ66" s="146"/>
      <c r="QA66" s="146"/>
      <c r="QB66" s="146"/>
      <c r="QC66" s="146"/>
      <c r="QD66" s="146"/>
      <c r="QE66" s="146"/>
      <c r="QF66" s="146"/>
      <c r="QG66" s="146"/>
      <c r="QH66" s="146"/>
      <c r="QI66" s="146"/>
      <c r="QJ66" s="146"/>
      <c r="QK66" s="146"/>
      <c r="QL66" s="146"/>
      <c r="QM66" s="146"/>
      <c r="QN66" s="146"/>
      <c r="QO66" s="146"/>
      <c r="QP66" s="146"/>
      <c r="QQ66" s="146"/>
      <c r="QR66" s="146"/>
      <c r="QS66" s="146"/>
      <c r="QT66" s="146"/>
      <c r="QU66" s="146"/>
      <c r="QV66" s="146"/>
      <c r="QW66" s="146"/>
      <c r="QX66" s="146"/>
      <c r="QY66" s="146"/>
      <c r="QZ66" s="146"/>
      <c r="RA66" s="146"/>
      <c r="RB66" s="146"/>
      <c r="RC66" s="146"/>
      <c r="RD66" s="146"/>
      <c r="RE66" s="146"/>
      <c r="RF66" s="146"/>
      <c r="RG66" s="146"/>
      <c r="RH66" s="146"/>
      <c r="RI66" s="146"/>
      <c r="RJ66" s="146"/>
      <c r="RK66" s="146"/>
      <c r="RL66" s="146"/>
      <c r="RM66" s="146"/>
      <c r="RN66" s="146"/>
      <c r="RO66" s="146"/>
      <c r="RP66" s="146"/>
      <c r="RQ66" s="146"/>
      <c r="RR66" s="146"/>
      <c r="RS66" s="146"/>
      <c r="RT66" s="146"/>
      <c r="RU66" s="146"/>
      <c r="RV66" s="146"/>
      <c r="RW66" s="146"/>
      <c r="RX66" s="146"/>
      <c r="RY66" s="146"/>
      <c r="RZ66" s="146"/>
      <c r="SA66" s="146"/>
      <c r="SB66" s="146"/>
      <c r="SC66" s="146"/>
      <c r="SD66" s="146"/>
      <c r="SE66" s="146"/>
      <c r="SF66" s="146"/>
      <c r="SG66" s="146"/>
      <c r="SH66" s="146"/>
      <c r="SI66" s="146"/>
      <c r="SJ66" s="146"/>
      <c r="SK66" s="146"/>
      <c r="SL66" s="146"/>
      <c r="SM66" s="146"/>
      <c r="SN66" s="146"/>
      <c r="SO66" s="146"/>
      <c r="SP66" s="146"/>
      <c r="SQ66" s="146"/>
      <c r="SR66" s="146"/>
      <c r="SS66" s="146"/>
      <c r="ST66" s="146"/>
      <c r="SU66" s="146"/>
      <c r="SV66" s="146"/>
      <c r="SW66" s="146"/>
      <c r="SX66" s="146"/>
      <c r="SY66" s="146"/>
      <c r="SZ66" s="146"/>
      <c r="TA66" s="146"/>
      <c r="TB66" s="146"/>
      <c r="TC66" s="146"/>
      <c r="TD66" s="146"/>
      <c r="TE66" s="146"/>
      <c r="TF66" s="146"/>
      <c r="TG66" s="146"/>
      <c r="TH66" s="146"/>
      <c r="TI66" s="146"/>
      <c r="TJ66" s="146"/>
      <c r="TK66" s="146"/>
      <c r="TL66" s="146"/>
      <c r="TM66" s="146"/>
      <c r="TN66" s="146"/>
      <c r="TO66" s="146"/>
      <c r="TP66" s="146"/>
      <c r="TQ66" s="146"/>
      <c r="TR66" s="146"/>
      <c r="TS66" s="146"/>
      <c r="TT66" s="146"/>
      <c r="TU66" s="146"/>
      <c r="TV66" s="146"/>
      <c r="TW66" s="146"/>
      <c r="TX66" s="146"/>
      <c r="TY66" s="146"/>
      <c r="TZ66" s="146"/>
      <c r="UA66" s="146"/>
      <c r="UB66" s="146"/>
      <c r="UC66" s="146"/>
      <c r="UD66" s="146"/>
      <c r="UE66" s="146"/>
      <c r="UF66" s="146"/>
      <c r="UG66" s="146"/>
      <c r="UH66" s="146"/>
      <c r="UI66" s="146"/>
      <c r="UJ66" s="146"/>
      <c r="UK66" s="146"/>
      <c r="UL66" s="146"/>
      <c r="UM66" s="146"/>
      <c r="UN66" s="146"/>
      <c r="UO66" s="146"/>
      <c r="UP66" s="146"/>
      <c r="UQ66" s="146"/>
      <c r="UR66" s="146"/>
      <c r="US66" s="146"/>
      <c r="UT66" s="146"/>
      <c r="UU66" s="146"/>
      <c r="UV66" s="146"/>
      <c r="UW66" s="146"/>
      <c r="UX66" s="146"/>
      <c r="UY66" s="146"/>
      <c r="UZ66" s="146"/>
      <c r="VA66" s="146"/>
      <c r="VB66" s="146"/>
      <c r="VC66" s="146"/>
      <c r="VD66" s="146"/>
      <c r="VE66" s="146"/>
      <c r="VF66" s="146"/>
      <c r="VG66" s="146"/>
      <c r="VH66" s="146"/>
      <c r="VI66" s="146"/>
      <c r="VJ66" s="146"/>
      <c r="VK66" s="146"/>
      <c r="VL66" s="146"/>
      <c r="VM66" s="146"/>
      <c r="VN66" s="146"/>
      <c r="VO66" s="146"/>
      <c r="VP66" s="146"/>
      <c r="VQ66" s="146"/>
      <c r="VR66" s="146"/>
      <c r="VS66" s="146"/>
      <c r="VT66" s="146"/>
      <c r="VU66" s="146"/>
      <c r="VV66" s="146"/>
      <c r="VW66" s="146"/>
      <c r="VX66" s="146"/>
      <c r="VY66" s="146"/>
      <c r="VZ66" s="146"/>
      <c r="WA66" s="146"/>
      <c r="WB66" s="146"/>
      <c r="WC66" s="146"/>
      <c r="WD66" s="146"/>
      <c r="WE66" s="146"/>
      <c r="WF66" s="146"/>
      <c r="WG66" s="146"/>
      <c r="WH66" s="146"/>
      <c r="WI66" s="146"/>
      <c r="WJ66" s="146"/>
      <c r="WK66" s="146"/>
      <c r="WL66" s="146"/>
      <c r="WM66" s="146"/>
      <c r="WN66" s="146"/>
      <c r="WO66" s="146"/>
      <c r="WP66" s="146"/>
      <c r="WQ66" s="146"/>
      <c r="WR66" s="146"/>
      <c r="WS66" s="146"/>
      <c r="WT66" s="146"/>
      <c r="WU66" s="146"/>
      <c r="WV66" s="146"/>
      <c r="WW66" s="146"/>
      <c r="WX66" s="146"/>
      <c r="WY66" s="146"/>
      <c r="WZ66" s="146"/>
      <c r="XA66" s="146"/>
      <c r="XB66" s="146"/>
      <c r="XC66" s="146"/>
      <c r="XD66" s="146"/>
      <c r="XE66" s="146"/>
      <c r="XF66" s="146"/>
      <c r="XG66" s="146"/>
      <c r="XH66" s="146"/>
      <c r="XI66" s="146"/>
      <c r="XJ66" s="146"/>
      <c r="XK66" s="146"/>
      <c r="XL66" s="146"/>
      <c r="XM66" s="146"/>
      <c r="XN66" s="146"/>
      <c r="XO66" s="146"/>
      <c r="XP66" s="146"/>
      <c r="XQ66" s="146"/>
      <c r="XR66" s="146"/>
      <c r="XS66" s="146"/>
      <c r="XT66" s="146"/>
      <c r="XU66" s="146"/>
      <c r="XV66" s="146"/>
      <c r="XW66" s="146"/>
      <c r="XX66" s="146"/>
      <c r="XY66" s="146"/>
      <c r="XZ66" s="146"/>
      <c r="YA66" s="146"/>
      <c r="YB66" s="146"/>
      <c r="YC66" s="146"/>
      <c r="YD66" s="146"/>
      <c r="YE66" s="146"/>
      <c r="YF66" s="146"/>
      <c r="YG66" s="146"/>
      <c r="YH66" s="146"/>
      <c r="YI66" s="146"/>
      <c r="YJ66" s="146"/>
      <c r="YK66" s="146"/>
      <c r="YL66" s="146"/>
      <c r="YM66" s="146"/>
      <c r="YN66" s="146"/>
      <c r="YO66" s="146"/>
      <c r="YP66" s="146"/>
      <c r="YQ66" s="146"/>
      <c r="YR66" s="146"/>
      <c r="YS66" s="146"/>
      <c r="YT66" s="146"/>
      <c r="YU66" s="146"/>
      <c r="YV66" s="146"/>
      <c r="YW66" s="146"/>
      <c r="YX66" s="146"/>
      <c r="YY66" s="146"/>
      <c r="YZ66" s="146"/>
      <c r="ZA66" s="146"/>
      <c r="ZB66" s="146"/>
      <c r="ZC66" s="146"/>
      <c r="ZD66" s="146"/>
      <c r="ZE66" s="146"/>
      <c r="ZF66" s="146"/>
      <c r="ZG66" s="146"/>
      <c r="ZH66" s="146"/>
      <c r="ZI66" s="146"/>
      <c r="ZJ66" s="146"/>
      <c r="ZK66" s="146"/>
      <c r="ZL66" s="146"/>
      <c r="ZM66" s="146"/>
      <c r="ZN66" s="146"/>
      <c r="ZO66" s="146"/>
      <c r="ZP66" s="146"/>
      <c r="ZQ66" s="146"/>
      <c r="ZR66" s="146"/>
      <c r="ZS66" s="146"/>
      <c r="ZT66" s="146"/>
      <c r="ZU66" s="146"/>
      <c r="ZV66" s="146"/>
      <c r="ZW66" s="146"/>
      <c r="ZX66" s="146"/>
      <c r="ZY66" s="146"/>
      <c r="ZZ66" s="146"/>
      <c r="AAA66" s="146"/>
      <c r="AAB66" s="146"/>
      <c r="AAC66" s="146"/>
      <c r="AAD66" s="146"/>
      <c r="AAE66" s="146"/>
      <c r="AAF66" s="146"/>
      <c r="AAG66" s="146"/>
      <c r="AAH66" s="146"/>
      <c r="AAI66" s="146"/>
      <c r="AAJ66" s="146"/>
      <c r="AAK66" s="146"/>
      <c r="AAL66" s="146"/>
      <c r="AAM66" s="146"/>
      <c r="AAN66" s="146"/>
      <c r="AAO66" s="146"/>
      <c r="AAP66" s="146"/>
      <c r="AAQ66" s="146"/>
      <c r="AAR66" s="146"/>
      <c r="AAS66" s="146"/>
      <c r="AAT66" s="146"/>
      <c r="AAU66" s="146"/>
      <c r="AAV66" s="146"/>
      <c r="AAW66" s="146"/>
      <c r="AAX66" s="146"/>
      <c r="AAY66" s="146"/>
      <c r="AAZ66" s="146"/>
      <c r="ABA66" s="146"/>
      <c r="ABB66" s="146"/>
      <c r="ABC66" s="146"/>
      <c r="ABD66" s="146"/>
    </row>
    <row r="67" spans="1:732" s="11" customFormat="1" x14ac:dyDescent="0.25">
      <c r="A67" s="219" t="s">
        <v>65</v>
      </c>
      <c r="B67" s="305" t="str">
        <f>B31</f>
        <v>ESTRUTURA</v>
      </c>
      <c r="C67" s="327">
        <f>G36</f>
        <v>20289.409129</v>
      </c>
      <c r="D67" s="327"/>
      <c r="E67" s="306">
        <f t="shared" si="18"/>
        <v>20.299693013429657</v>
      </c>
      <c r="F67" s="32"/>
      <c r="G67" s="30"/>
      <c r="H67" s="7"/>
      <c r="I67" s="8"/>
      <c r="J67" s="9"/>
      <c r="K67" s="2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</row>
    <row r="68" spans="1:732" s="147" customFormat="1" x14ac:dyDescent="0.25">
      <c r="A68" s="219" t="s">
        <v>73</v>
      </c>
      <c r="B68" s="304" t="str">
        <f>B38</f>
        <v>COBERTURA</v>
      </c>
      <c r="C68" s="327">
        <f>G44</f>
        <v>64641.913553099992</v>
      </c>
      <c r="D68" s="327"/>
      <c r="E68" s="306">
        <f t="shared" si="18"/>
        <v>64.674677935939613</v>
      </c>
      <c r="F68" s="32"/>
      <c r="G68" s="30"/>
      <c r="H68" s="149"/>
      <c r="I68" s="8"/>
      <c r="J68" s="9"/>
      <c r="K68" s="148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  <c r="DV68" s="146"/>
      <c r="DW68" s="146"/>
      <c r="DX68" s="146"/>
      <c r="DY68" s="146"/>
      <c r="DZ68" s="146"/>
      <c r="EA68" s="146"/>
      <c r="EB68" s="146"/>
      <c r="EC68" s="146"/>
      <c r="ED68" s="146"/>
      <c r="EE68" s="146"/>
      <c r="EF68" s="146"/>
      <c r="EG68" s="146"/>
      <c r="EH68" s="146"/>
      <c r="EI68" s="146"/>
      <c r="EJ68" s="146"/>
      <c r="EK68" s="146"/>
      <c r="EL68" s="146"/>
      <c r="EM68" s="146"/>
      <c r="EN68" s="146"/>
      <c r="EO68" s="146"/>
      <c r="EP68" s="146"/>
      <c r="EQ68" s="146"/>
      <c r="ER68" s="146"/>
      <c r="ES68" s="146"/>
      <c r="ET68" s="146"/>
      <c r="EU68" s="146"/>
      <c r="EV68" s="146"/>
      <c r="EW68" s="146"/>
      <c r="EX68" s="146"/>
      <c r="EY68" s="146"/>
      <c r="EZ68" s="146"/>
      <c r="FA68" s="146"/>
      <c r="FB68" s="146"/>
      <c r="FC68" s="146"/>
      <c r="FD68" s="146"/>
      <c r="FE68" s="146"/>
      <c r="FF68" s="146"/>
      <c r="FG68" s="146"/>
      <c r="FH68" s="146"/>
      <c r="FI68" s="146"/>
      <c r="FJ68" s="146"/>
      <c r="FK68" s="146"/>
      <c r="FL68" s="146"/>
      <c r="FM68" s="146"/>
      <c r="FN68" s="146"/>
      <c r="FO68" s="146"/>
      <c r="FP68" s="146"/>
      <c r="FQ68" s="146"/>
      <c r="FR68" s="146"/>
      <c r="FS68" s="146"/>
      <c r="FT68" s="146"/>
      <c r="FU68" s="146"/>
      <c r="FV68" s="146"/>
      <c r="FW68" s="146"/>
      <c r="FX68" s="146"/>
      <c r="FY68" s="146"/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T68" s="146"/>
      <c r="GU68" s="146"/>
      <c r="GV68" s="146"/>
      <c r="GW68" s="146"/>
      <c r="GX68" s="146"/>
      <c r="GY68" s="146"/>
      <c r="GZ68" s="146"/>
      <c r="HA68" s="146"/>
      <c r="HB68" s="146"/>
      <c r="HC68" s="146"/>
      <c r="HD68" s="146"/>
      <c r="HE68" s="146"/>
      <c r="HF68" s="146"/>
      <c r="HG68" s="146"/>
      <c r="HH68" s="146"/>
      <c r="HI68" s="146"/>
      <c r="HJ68" s="146"/>
      <c r="HK68" s="146"/>
      <c r="HL68" s="146"/>
      <c r="HM68" s="146"/>
      <c r="HN68" s="146"/>
      <c r="HO68" s="146"/>
      <c r="HP68" s="146"/>
      <c r="HQ68" s="146"/>
      <c r="HR68" s="146"/>
      <c r="HS68" s="146"/>
      <c r="HT68" s="146"/>
      <c r="HU68" s="146"/>
      <c r="HV68" s="146"/>
      <c r="HW68" s="146"/>
      <c r="HX68" s="146"/>
      <c r="HY68" s="146"/>
      <c r="HZ68" s="146"/>
      <c r="IA68" s="146"/>
      <c r="IB68" s="146"/>
      <c r="IC68" s="146"/>
      <c r="ID68" s="146"/>
      <c r="IE68" s="146"/>
      <c r="IF68" s="146"/>
      <c r="IG68" s="146"/>
      <c r="IH68" s="146"/>
      <c r="II68" s="146"/>
      <c r="IJ68" s="146"/>
      <c r="IK68" s="146"/>
      <c r="IL68" s="146"/>
      <c r="IM68" s="146"/>
      <c r="IN68" s="146"/>
      <c r="IO68" s="146"/>
      <c r="IP68" s="146"/>
      <c r="IQ68" s="146"/>
      <c r="IR68" s="146"/>
      <c r="IS68" s="146"/>
      <c r="IT68" s="146"/>
      <c r="IU68" s="146"/>
      <c r="IV68" s="146"/>
      <c r="IW68" s="146"/>
      <c r="IX68" s="146"/>
      <c r="IY68" s="146"/>
      <c r="IZ68" s="146"/>
      <c r="JA68" s="146"/>
      <c r="JB68" s="146"/>
      <c r="JC68" s="146"/>
      <c r="JD68" s="146"/>
      <c r="JE68" s="146"/>
      <c r="JF68" s="146"/>
      <c r="JG68" s="146"/>
      <c r="JH68" s="146"/>
      <c r="JI68" s="146"/>
      <c r="JJ68" s="146"/>
      <c r="JK68" s="146"/>
      <c r="JL68" s="146"/>
      <c r="JM68" s="146"/>
      <c r="JN68" s="146"/>
      <c r="JO68" s="146"/>
      <c r="JP68" s="146"/>
      <c r="JQ68" s="146"/>
      <c r="JR68" s="146"/>
      <c r="JS68" s="146"/>
      <c r="JT68" s="146"/>
      <c r="JU68" s="146"/>
      <c r="JV68" s="146"/>
      <c r="JW68" s="146"/>
      <c r="JX68" s="146"/>
      <c r="JY68" s="146"/>
      <c r="JZ68" s="146"/>
      <c r="KA68" s="146"/>
      <c r="KB68" s="146"/>
      <c r="KC68" s="146"/>
      <c r="KD68" s="146"/>
      <c r="KE68" s="146"/>
      <c r="KF68" s="146"/>
      <c r="KG68" s="146"/>
      <c r="KH68" s="146"/>
      <c r="KI68" s="146"/>
      <c r="KJ68" s="146"/>
      <c r="KK68" s="146"/>
      <c r="KL68" s="146"/>
      <c r="KM68" s="146"/>
      <c r="KN68" s="146"/>
      <c r="KO68" s="146"/>
      <c r="KP68" s="146"/>
      <c r="KQ68" s="146"/>
      <c r="KR68" s="146"/>
      <c r="KS68" s="146"/>
      <c r="KT68" s="146"/>
      <c r="KU68" s="146"/>
      <c r="KV68" s="146"/>
      <c r="KW68" s="146"/>
      <c r="KX68" s="146"/>
      <c r="KY68" s="146"/>
      <c r="KZ68" s="146"/>
      <c r="LA68" s="146"/>
      <c r="LB68" s="146"/>
      <c r="LC68" s="146"/>
      <c r="LD68" s="146"/>
      <c r="LE68" s="146"/>
      <c r="LF68" s="146"/>
      <c r="LG68" s="146"/>
      <c r="LH68" s="146"/>
      <c r="LI68" s="146"/>
      <c r="LJ68" s="146"/>
      <c r="LK68" s="146"/>
      <c r="LL68" s="146"/>
      <c r="LM68" s="146"/>
      <c r="LN68" s="146"/>
      <c r="LO68" s="146"/>
      <c r="LP68" s="146"/>
      <c r="LQ68" s="146"/>
      <c r="LR68" s="146"/>
      <c r="LS68" s="146"/>
      <c r="LT68" s="146"/>
      <c r="LU68" s="146"/>
      <c r="LV68" s="146"/>
      <c r="LW68" s="146"/>
      <c r="LX68" s="146"/>
      <c r="LY68" s="146"/>
      <c r="LZ68" s="146"/>
      <c r="MA68" s="146"/>
      <c r="MB68" s="146"/>
      <c r="MC68" s="146"/>
      <c r="MD68" s="146"/>
      <c r="ME68" s="146"/>
      <c r="MF68" s="146"/>
      <c r="MG68" s="146"/>
      <c r="MH68" s="146"/>
      <c r="MI68" s="146"/>
      <c r="MJ68" s="146"/>
      <c r="MK68" s="146"/>
      <c r="ML68" s="146"/>
      <c r="MM68" s="146"/>
      <c r="MN68" s="146"/>
      <c r="MO68" s="146"/>
      <c r="MP68" s="146"/>
      <c r="MQ68" s="146"/>
      <c r="MR68" s="146"/>
      <c r="MS68" s="146"/>
      <c r="MT68" s="146"/>
      <c r="MU68" s="146"/>
      <c r="MV68" s="146"/>
      <c r="MW68" s="146"/>
      <c r="MX68" s="146"/>
      <c r="MY68" s="146"/>
      <c r="MZ68" s="146"/>
      <c r="NA68" s="146"/>
      <c r="NB68" s="146"/>
      <c r="NC68" s="146"/>
      <c r="ND68" s="146"/>
      <c r="NE68" s="146"/>
      <c r="NF68" s="146"/>
      <c r="NG68" s="146"/>
      <c r="NH68" s="146"/>
      <c r="NI68" s="146"/>
      <c r="NJ68" s="146"/>
      <c r="NK68" s="146"/>
      <c r="NL68" s="146"/>
      <c r="NM68" s="146"/>
      <c r="NN68" s="146"/>
      <c r="NO68" s="146"/>
      <c r="NP68" s="146"/>
      <c r="NQ68" s="146"/>
      <c r="NR68" s="146"/>
      <c r="NS68" s="146"/>
      <c r="NT68" s="146"/>
      <c r="NU68" s="146"/>
      <c r="NV68" s="146"/>
      <c r="NW68" s="146"/>
      <c r="NX68" s="146"/>
      <c r="NY68" s="146"/>
      <c r="NZ68" s="146"/>
      <c r="OA68" s="146"/>
      <c r="OB68" s="146"/>
      <c r="OC68" s="146"/>
      <c r="OD68" s="146"/>
      <c r="OE68" s="146"/>
      <c r="OF68" s="146"/>
      <c r="OG68" s="146"/>
      <c r="OH68" s="146"/>
      <c r="OI68" s="146"/>
      <c r="OJ68" s="146"/>
      <c r="OK68" s="146"/>
      <c r="OL68" s="146"/>
      <c r="OM68" s="146"/>
      <c r="ON68" s="146"/>
      <c r="OO68" s="146"/>
      <c r="OP68" s="146"/>
      <c r="OQ68" s="146"/>
      <c r="OR68" s="146"/>
      <c r="OS68" s="146"/>
      <c r="OT68" s="146"/>
      <c r="OU68" s="146"/>
      <c r="OV68" s="146"/>
      <c r="OW68" s="146"/>
      <c r="OX68" s="146"/>
      <c r="OY68" s="146"/>
      <c r="OZ68" s="146"/>
      <c r="PA68" s="146"/>
      <c r="PB68" s="146"/>
      <c r="PC68" s="146"/>
      <c r="PD68" s="146"/>
      <c r="PE68" s="146"/>
      <c r="PF68" s="146"/>
      <c r="PG68" s="146"/>
      <c r="PH68" s="146"/>
      <c r="PI68" s="146"/>
      <c r="PJ68" s="146"/>
      <c r="PK68" s="146"/>
      <c r="PL68" s="146"/>
      <c r="PM68" s="146"/>
      <c r="PN68" s="146"/>
      <c r="PO68" s="146"/>
      <c r="PP68" s="146"/>
      <c r="PQ68" s="146"/>
      <c r="PR68" s="146"/>
      <c r="PS68" s="146"/>
      <c r="PT68" s="146"/>
      <c r="PU68" s="146"/>
      <c r="PV68" s="146"/>
      <c r="PW68" s="146"/>
      <c r="PX68" s="146"/>
      <c r="PY68" s="146"/>
      <c r="PZ68" s="146"/>
      <c r="QA68" s="146"/>
      <c r="QB68" s="146"/>
      <c r="QC68" s="146"/>
      <c r="QD68" s="146"/>
      <c r="QE68" s="146"/>
      <c r="QF68" s="146"/>
      <c r="QG68" s="146"/>
      <c r="QH68" s="146"/>
      <c r="QI68" s="146"/>
      <c r="QJ68" s="146"/>
      <c r="QK68" s="146"/>
      <c r="QL68" s="146"/>
      <c r="QM68" s="146"/>
      <c r="QN68" s="146"/>
      <c r="QO68" s="146"/>
      <c r="QP68" s="146"/>
      <c r="QQ68" s="146"/>
      <c r="QR68" s="146"/>
      <c r="QS68" s="146"/>
      <c r="QT68" s="146"/>
      <c r="QU68" s="146"/>
      <c r="QV68" s="146"/>
      <c r="QW68" s="146"/>
      <c r="QX68" s="146"/>
      <c r="QY68" s="146"/>
      <c r="QZ68" s="146"/>
      <c r="RA68" s="146"/>
      <c r="RB68" s="146"/>
      <c r="RC68" s="146"/>
      <c r="RD68" s="146"/>
      <c r="RE68" s="146"/>
      <c r="RF68" s="146"/>
      <c r="RG68" s="146"/>
      <c r="RH68" s="146"/>
      <c r="RI68" s="146"/>
      <c r="RJ68" s="146"/>
      <c r="RK68" s="146"/>
      <c r="RL68" s="146"/>
      <c r="RM68" s="146"/>
      <c r="RN68" s="146"/>
      <c r="RO68" s="146"/>
      <c r="RP68" s="146"/>
      <c r="RQ68" s="146"/>
      <c r="RR68" s="146"/>
      <c r="RS68" s="146"/>
      <c r="RT68" s="146"/>
      <c r="RU68" s="146"/>
      <c r="RV68" s="146"/>
      <c r="RW68" s="146"/>
      <c r="RX68" s="146"/>
      <c r="RY68" s="146"/>
      <c r="RZ68" s="146"/>
      <c r="SA68" s="146"/>
      <c r="SB68" s="146"/>
      <c r="SC68" s="146"/>
      <c r="SD68" s="146"/>
      <c r="SE68" s="146"/>
      <c r="SF68" s="146"/>
      <c r="SG68" s="146"/>
      <c r="SH68" s="146"/>
      <c r="SI68" s="146"/>
      <c r="SJ68" s="146"/>
      <c r="SK68" s="146"/>
      <c r="SL68" s="146"/>
      <c r="SM68" s="146"/>
      <c r="SN68" s="146"/>
      <c r="SO68" s="146"/>
      <c r="SP68" s="146"/>
      <c r="SQ68" s="146"/>
      <c r="SR68" s="146"/>
      <c r="SS68" s="146"/>
      <c r="ST68" s="146"/>
      <c r="SU68" s="146"/>
      <c r="SV68" s="146"/>
      <c r="SW68" s="146"/>
      <c r="SX68" s="146"/>
      <c r="SY68" s="146"/>
      <c r="SZ68" s="146"/>
      <c r="TA68" s="146"/>
      <c r="TB68" s="146"/>
      <c r="TC68" s="146"/>
      <c r="TD68" s="146"/>
      <c r="TE68" s="146"/>
      <c r="TF68" s="146"/>
      <c r="TG68" s="146"/>
      <c r="TH68" s="146"/>
      <c r="TI68" s="146"/>
      <c r="TJ68" s="146"/>
      <c r="TK68" s="146"/>
      <c r="TL68" s="146"/>
      <c r="TM68" s="146"/>
      <c r="TN68" s="146"/>
      <c r="TO68" s="146"/>
      <c r="TP68" s="146"/>
      <c r="TQ68" s="146"/>
      <c r="TR68" s="146"/>
      <c r="TS68" s="146"/>
      <c r="TT68" s="146"/>
      <c r="TU68" s="146"/>
      <c r="TV68" s="146"/>
      <c r="TW68" s="146"/>
      <c r="TX68" s="146"/>
      <c r="TY68" s="146"/>
      <c r="TZ68" s="146"/>
      <c r="UA68" s="146"/>
      <c r="UB68" s="146"/>
      <c r="UC68" s="146"/>
      <c r="UD68" s="146"/>
      <c r="UE68" s="146"/>
      <c r="UF68" s="146"/>
      <c r="UG68" s="146"/>
      <c r="UH68" s="146"/>
      <c r="UI68" s="146"/>
      <c r="UJ68" s="146"/>
      <c r="UK68" s="146"/>
      <c r="UL68" s="146"/>
      <c r="UM68" s="146"/>
      <c r="UN68" s="146"/>
      <c r="UO68" s="146"/>
      <c r="UP68" s="146"/>
      <c r="UQ68" s="146"/>
      <c r="UR68" s="146"/>
      <c r="US68" s="146"/>
      <c r="UT68" s="146"/>
      <c r="UU68" s="146"/>
      <c r="UV68" s="146"/>
      <c r="UW68" s="146"/>
      <c r="UX68" s="146"/>
      <c r="UY68" s="146"/>
      <c r="UZ68" s="146"/>
      <c r="VA68" s="146"/>
      <c r="VB68" s="146"/>
      <c r="VC68" s="146"/>
      <c r="VD68" s="146"/>
      <c r="VE68" s="146"/>
      <c r="VF68" s="146"/>
      <c r="VG68" s="146"/>
      <c r="VH68" s="146"/>
      <c r="VI68" s="146"/>
      <c r="VJ68" s="146"/>
      <c r="VK68" s="146"/>
      <c r="VL68" s="146"/>
      <c r="VM68" s="146"/>
      <c r="VN68" s="146"/>
      <c r="VO68" s="146"/>
      <c r="VP68" s="146"/>
      <c r="VQ68" s="146"/>
      <c r="VR68" s="146"/>
      <c r="VS68" s="146"/>
      <c r="VT68" s="146"/>
      <c r="VU68" s="146"/>
      <c r="VV68" s="146"/>
      <c r="VW68" s="146"/>
      <c r="VX68" s="146"/>
      <c r="VY68" s="146"/>
      <c r="VZ68" s="146"/>
      <c r="WA68" s="146"/>
      <c r="WB68" s="146"/>
      <c r="WC68" s="146"/>
      <c r="WD68" s="146"/>
      <c r="WE68" s="146"/>
      <c r="WF68" s="146"/>
      <c r="WG68" s="146"/>
      <c r="WH68" s="146"/>
      <c r="WI68" s="146"/>
      <c r="WJ68" s="146"/>
      <c r="WK68" s="146"/>
      <c r="WL68" s="146"/>
      <c r="WM68" s="146"/>
      <c r="WN68" s="146"/>
      <c r="WO68" s="146"/>
      <c r="WP68" s="146"/>
      <c r="WQ68" s="146"/>
      <c r="WR68" s="146"/>
      <c r="WS68" s="146"/>
      <c r="WT68" s="146"/>
      <c r="WU68" s="146"/>
      <c r="WV68" s="146"/>
      <c r="WW68" s="146"/>
      <c r="WX68" s="146"/>
      <c r="WY68" s="146"/>
      <c r="WZ68" s="146"/>
      <c r="XA68" s="146"/>
      <c r="XB68" s="146"/>
      <c r="XC68" s="146"/>
      <c r="XD68" s="146"/>
      <c r="XE68" s="146"/>
      <c r="XF68" s="146"/>
      <c r="XG68" s="146"/>
      <c r="XH68" s="146"/>
      <c r="XI68" s="146"/>
      <c r="XJ68" s="146"/>
      <c r="XK68" s="146"/>
      <c r="XL68" s="146"/>
      <c r="XM68" s="146"/>
      <c r="XN68" s="146"/>
      <c r="XO68" s="146"/>
      <c r="XP68" s="146"/>
      <c r="XQ68" s="146"/>
      <c r="XR68" s="146"/>
      <c r="XS68" s="146"/>
      <c r="XT68" s="146"/>
      <c r="XU68" s="146"/>
      <c r="XV68" s="146"/>
      <c r="XW68" s="146"/>
      <c r="XX68" s="146"/>
      <c r="XY68" s="146"/>
      <c r="XZ68" s="146"/>
      <c r="YA68" s="146"/>
      <c r="YB68" s="146"/>
      <c r="YC68" s="146"/>
      <c r="YD68" s="146"/>
      <c r="YE68" s="146"/>
      <c r="YF68" s="146"/>
      <c r="YG68" s="146"/>
      <c r="YH68" s="146"/>
      <c r="YI68" s="146"/>
      <c r="YJ68" s="146"/>
      <c r="YK68" s="146"/>
      <c r="YL68" s="146"/>
      <c r="YM68" s="146"/>
      <c r="YN68" s="146"/>
      <c r="YO68" s="146"/>
      <c r="YP68" s="146"/>
      <c r="YQ68" s="146"/>
      <c r="YR68" s="146"/>
      <c r="YS68" s="146"/>
      <c r="YT68" s="146"/>
      <c r="YU68" s="146"/>
      <c r="YV68" s="146"/>
      <c r="YW68" s="146"/>
      <c r="YX68" s="146"/>
      <c r="YY68" s="146"/>
      <c r="YZ68" s="146"/>
      <c r="ZA68" s="146"/>
      <c r="ZB68" s="146"/>
      <c r="ZC68" s="146"/>
      <c r="ZD68" s="146"/>
      <c r="ZE68" s="146"/>
      <c r="ZF68" s="146"/>
      <c r="ZG68" s="146"/>
      <c r="ZH68" s="146"/>
      <c r="ZI68" s="146"/>
      <c r="ZJ68" s="146"/>
      <c r="ZK68" s="146"/>
      <c r="ZL68" s="146"/>
      <c r="ZM68" s="146"/>
      <c r="ZN68" s="146"/>
      <c r="ZO68" s="146"/>
      <c r="ZP68" s="146"/>
      <c r="ZQ68" s="146"/>
      <c r="ZR68" s="146"/>
      <c r="ZS68" s="146"/>
      <c r="ZT68" s="146"/>
      <c r="ZU68" s="146"/>
      <c r="ZV68" s="146"/>
      <c r="ZW68" s="146"/>
      <c r="ZX68" s="146"/>
      <c r="ZY68" s="146"/>
      <c r="ZZ68" s="146"/>
      <c r="AAA68" s="146"/>
      <c r="AAB68" s="146"/>
      <c r="AAC68" s="146"/>
      <c r="AAD68" s="146"/>
      <c r="AAE68" s="146"/>
      <c r="AAF68" s="146"/>
      <c r="AAG68" s="146"/>
      <c r="AAH68" s="146"/>
      <c r="AAI68" s="146"/>
      <c r="AAJ68" s="146"/>
      <c r="AAK68" s="146"/>
      <c r="AAL68" s="146"/>
      <c r="AAM68" s="146"/>
      <c r="AAN68" s="146"/>
      <c r="AAO68" s="146"/>
      <c r="AAP68" s="146"/>
      <c r="AAQ68" s="146"/>
      <c r="AAR68" s="146"/>
      <c r="AAS68" s="146"/>
      <c r="AAT68" s="146"/>
      <c r="AAU68" s="146"/>
      <c r="AAV68" s="146"/>
      <c r="AAW68" s="146"/>
      <c r="AAX68" s="146"/>
      <c r="AAY68" s="146"/>
      <c r="AAZ68" s="146"/>
      <c r="ABA68" s="146"/>
      <c r="ABB68" s="146"/>
      <c r="ABC68" s="146"/>
      <c r="ABD68" s="146"/>
    </row>
    <row r="69" spans="1:732" s="147" customFormat="1" x14ac:dyDescent="0.25">
      <c r="A69" s="219" t="s">
        <v>149</v>
      </c>
      <c r="B69" s="312" t="str">
        <f>B46</f>
        <v xml:space="preserve">REVESTIMENTOS E PINTURAS </v>
      </c>
      <c r="C69" s="327">
        <f>G53</f>
        <v>5508.0726617600003</v>
      </c>
      <c r="D69" s="327"/>
      <c r="E69" s="306">
        <f t="shared" si="18"/>
        <v>5.5108644819812573</v>
      </c>
      <c r="F69" s="32"/>
      <c r="G69" s="30"/>
      <c r="H69" s="149"/>
      <c r="I69" s="8"/>
      <c r="J69" s="9"/>
      <c r="K69" s="148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  <c r="DO69" s="146"/>
      <c r="DP69" s="146"/>
      <c r="DQ69" s="146"/>
      <c r="DR69" s="146"/>
      <c r="DS69" s="146"/>
      <c r="DT69" s="146"/>
      <c r="DU69" s="146"/>
      <c r="DV69" s="146"/>
      <c r="DW69" s="146"/>
      <c r="DX69" s="146"/>
      <c r="DY69" s="146"/>
      <c r="DZ69" s="146"/>
      <c r="EA69" s="146"/>
      <c r="EB69" s="146"/>
      <c r="EC69" s="146"/>
      <c r="ED69" s="146"/>
      <c r="EE69" s="146"/>
      <c r="EF69" s="146"/>
      <c r="EG69" s="146"/>
      <c r="EH69" s="146"/>
      <c r="EI69" s="146"/>
      <c r="EJ69" s="146"/>
      <c r="EK69" s="146"/>
      <c r="EL69" s="146"/>
      <c r="EM69" s="146"/>
      <c r="EN69" s="146"/>
      <c r="EO69" s="146"/>
      <c r="EP69" s="146"/>
      <c r="EQ69" s="146"/>
      <c r="ER69" s="146"/>
      <c r="ES69" s="146"/>
      <c r="ET69" s="146"/>
      <c r="EU69" s="146"/>
      <c r="EV69" s="146"/>
      <c r="EW69" s="146"/>
      <c r="EX69" s="146"/>
      <c r="EY69" s="146"/>
      <c r="EZ69" s="146"/>
      <c r="FA69" s="146"/>
      <c r="FB69" s="146"/>
      <c r="FC69" s="146"/>
      <c r="FD69" s="146"/>
      <c r="FE69" s="146"/>
      <c r="FF69" s="146"/>
      <c r="FG69" s="146"/>
      <c r="FH69" s="146"/>
      <c r="FI69" s="146"/>
      <c r="FJ69" s="146"/>
      <c r="FK69" s="146"/>
      <c r="FL69" s="146"/>
      <c r="FM69" s="146"/>
      <c r="FN69" s="146"/>
      <c r="FO69" s="146"/>
      <c r="FP69" s="146"/>
      <c r="FQ69" s="146"/>
      <c r="FR69" s="146"/>
      <c r="FS69" s="146"/>
      <c r="FT69" s="146"/>
      <c r="FU69" s="146"/>
      <c r="FV69" s="146"/>
      <c r="FW69" s="146"/>
      <c r="FX69" s="146"/>
      <c r="FY69" s="146"/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T69" s="146"/>
      <c r="GU69" s="146"/>
      <c r="GV69" s="146"/>
      <c r="GW69" s="146"/>
      <c r="GX69" s="146"/>
      <c r="GY69" s="146"/>
      <c r="GZ69" s="146"/>
      <c r="HA69" s="146"/>
      <c r="HB69" s="146"/>
      <c r="HC69" s="146"/>
      <c r="HD69" s="146"/>
      <c r="HE69" s="146"/>
      <c r="HF69" s="146"/>
      <c r="HG69" s="146"/>
      <c r="HH69" s="146"/>
      <c r="HI69" s="146"/>
      <c r="HJ69" s="146"/>
      <c r="HK69" s="146"/>
      <c r="HL69" s="146"/>
      <c r="HM69" s="146"/>
      <c r="HN69" s="146"/>
      <c r="HO69" s="146"/>
      <c r="HP69" s="146"/>
      <c r="HQ69" s="146"/>
      <c r="HR69" s="146"/>
      <c r="HS69" s="146"/>
      <c r="HT69" s="146"/>
      <c r="HU69" s="146"/>
      <c r="HV69" s="146"/>
      <c r="HW69" s="146"/>
      <c r="HX69" s="146"/>
      <c r="HY69" s="146"/>
      <c r="HZ69" s="146"/>
      <c r="IA69" s="146"/>
      <c r="IB69" s="146"/>
      <c r="IC69" s="146"/>
      <c r="ID69" s="146"/>
      <c r="IE69" s="146"/>
      <c r="IF69" s="146"/>
      <c r="IG69" s="146"/>
      <c r="IH69" s="146"/>
      <c r="II69" s="146"/>
      <c r="IJ69" s="146"/>
      <c r="IK69" s="146"/>
      <c r="IL69" s="146"/>
      <c r="IM69" s="146"/>
      <c r="IN69" s="146"/>
      <c r="IO69" s="146"/>
      <c r="IP69" s="146"/>
      <c r="IQ69" s="146"/>
      <c r="IR69" s="146"/>
      <c r="IS69" s="146"/>
      <c r="IT69" s="146"/>
      <c r="IU69" s="146"/>
      <c r="IV69" s="146"/>
      <c r="IW69" s="146"/>
      <c r="IX69" s="146"/>
      <c r="IY69" s="146"/>
      <c r="IZ69" s="146"/>
      <c r="JA69" s="146"/>
      <c r="JB69" s="146"/>
      <c r="JC69" s="146"/>
      <c r="JD69" s="146"/>
      <c r="JE69" s="146"/>
      <c r="JF69" s="146"/>
      <c r="JG69" s="146"/>
      <c r="JH69" s="146"/>
      <c r="JI69" s="146"/>
      <c r="JJ69" s="146"/>
      <c r="JK69" s="146"/>
      <c r="JL69" s="146"/>
      <c r="JM69" s="146"/>
      <c r="JN69" s="146"/>
      <c r="JO69" s="146"/>
      <c r="JP69" s="146"/>
      <c r="JQ69" s="146"/>
      <c r="JR69" s="146"/>
      <c r="JS69" s="146"/>
      <c r="JT69" s="146"/>
      <c r="JU69" s="146"/>
      <c r="JV69" s="146"/>
      <c r="JW69" s="146"/>
      <c r="JX69" s="146"/>
      <c r="JY69" s="146"/>
      <c r="JZ69" s="146"/>
      <c r="KA69" s="146"/>
      <c r="KB69" s="146"/>
      <c r="KC69" s="146"/>
      <c r="KD69" s="146"/>
      <c r="KE69" s="146"/>
      <c r="KF69" s="146"/>
      <c r="KG69" s="146"/>
      <c r="KH69" s="146"/>
      <c r="KI69" s="146"/>
      <c r="KJ69" s="146"/>
      <c r="KK69" s="146"/>
      <c r="KL69" s="146"/>
      <c r="KM69" s="146"/>
      <c r="KN69" s="146"/>
      <c r="KO69" s="146"/>
      <c r="KP69" s="146"/>
      <c r="KQ69" s="146"/>
      <c r="KR69" s="146"/>
      <c r="KS69" s="146"/>
      <c r="KT69" s="146"/>
      <c r="KU69" s="146"/>
      <c r="KV69" s="146"/>
      <c r="KW69" s="146"/>
      <c r="KX69" s="146"/>
      <c r="KY69" s="146"/>
      <c r="KZ69" s="146"/>
      <c r="LA69" s="146"/>
      <c r="LB69" s="146"/>
      <c r="LC69" s="146"/>
      <c r="LD69" s="146"/>
      <c r="LE69" s="146"/>
      <c r="LF69" s="146"/>
      <c r="LG69" s="146"/>
      <c r="LH69" s="146"/>
      <c r="LI69" s="146"/>
      <c r="LJ69" s="146"/>
      <c r="LK69" s="146"/>
      <c r="LL69" s="146"/>
      <c r="LM69" s="146"/>
      <c r="LN69" s="146"/>
      <c r="LO69" s="146"/>
      <c r="LP69" s="146"/>
      <c r="LQ69" s="146"/>
      <c r="LR69" s="146"/>
      <c r="LS69" s="146"/>
      <c r="LT69" s="146"/>
      <c r="LU69" s="146"/>
      <c r="LV69" s="146"/>
      <c r="LW69" s="146"/>
      <c r="LX69" s="146"/>
      <c r="LY69" s="146"/>
      <c r="LZ69" s="146"/>
      <c r="MA69" s="146"/>
      <c r="MB69" s="146"/>
      <c r="MC69" s="146"/>
      <c r="MD69" s="146"/>
      <c r="ME69" s="146"/>
      <c r="MF69" s="146"/>
      <c r="MG69" s="146"/>
      <c r="MH69" s="146"/>
      <c r="MI69" s="146"/>
      <c r="MJ69" s="146"/>
      <c r="MK69" s="146"/>
      <c r="ML69" s="146"/>
      <c r="MM69" s="146"/>
      <c r="MN69" s="146"/>
      <c r="MO69" s="146"/>
      <c r="MP69" s="146"/>
      <c r="MQ69" s="146"/>
      <c r="MR69" s="146"/>
      <c r="MS69" s="146"/>
      <c r="MT69" s="146"/>
      <c r="MU69" s="146"/>
      <c r="MV69" s="146"/>
      <c r="MW69" s="146"/>
      <c r="MX69" s="146"/>
      <c r="MY69" s="146"/>
      <c r="MZ69" s="146"/>
      <c r="NA69" s="146"/>
      <c r="NB69" s="146"/>
      <c r="NC69" s="146"/>
      <c r="ND69" s="146"/>
      <c r="NE69" s="146"/>
      <c r="NF69" s="146"/>
      <c r="NG69" s="146"/>
      <c r="NH69" s="146"/>
      <c r="NI69" s="146"/>
      <c r="NJ69" s="146"/>
      <c r="NK69" s="146"/>
      <c r="NL69" s="146"/>
      <c r="NM69" s="146"/>
      <c r="NN69" s="146"/>
      <c r="NO69" s="146"/>
      <c r="NP69" s="146"/>
      <c r="NQ69" s="146"/>
      <c r="NR69" s="146"/>
      <c r="NS69" s="146"/>
      <c r="NT69" s="146"/>
      <c r="NU69" s="146"/>
      <c r="NV69" s="146"/>
      <c r="NW69" s="146"/>
      <c r="NX69" s="146"/>
      <c r="NY69" s="146"/>
      <c r="NZ69" s="146"/>
      <c r="OA69" s="146"/>
      <c r="OB69" s="146"/>
      <c r="OC69" s="146"/>
      <c r="OD69" s="146"/>
      <c r="OE69" s="146"/>
      <c r="OF69" s="146"/>
      <c r="OG69" s="146"/>
      <c r="OH69" s="146"/>
      <c r="OI69" s="146"/>
      <c r="OJ69" s="146"/>
      <c r="OK69" s="146"/>
      <c r="OL69" s="146"/>
      <c r="OM69" s="146"/>
      <c r="ON69" s="146"/>
      <c r="OO69" s="146"/>
      <c r="OP69" s="146"/>
      <c r="OQ69" s="146"/>
      <c r="OR69" s="146"/>
      <c r="OS69" s="146"/>
      <c r="OT69" s="146"/>
      <c r="OU69" s="146"/>
      <c r="OV69" s="146"/>
      <c r="OW69" s="146"/>
      <c r="OX69" s="146"/>
      <c r="OY69" s="146"/>
      <c r="OZ69" s="146"/>
      <c r="PA69" s="146"/>
      <c r="PB69" s="146"/>
      <c r="PC69" s="146"/>
      <c r="PD69" s="146"/>
      <c r="PE69" s="146"/>
      <c r="PF69" s="146"/>
      <c r="PG69" s="146"/>
      <c r="PH69" s="146"/>
      <c r="PI69" s="146"/>
      <c r="PJ69" s="146"/>
      <c r="PK69" s="146"/>
      <c r="PL69" s="146"/>
      <c r="PM69" s="146"/>
      <c r="PN69" s="146"/>
      <c r="PO69" s="146"/>
      <c r="PP69" s="146"/>
      <c r="PQ69" s="146"/>
      <c r="PR69" s="146"/>
      <c r="PS69" s="146"/>
      <c r="PT69" s="146"/>
      <c r="PU69" s="146"/>
      <c r="PV69" s="146"/>
      <c r="PW69" s="146"/>
      <c r="PX69" s="146"/>
      <c r="PY69" s="146"/>
      <c r="PZ69" s="146"/>
      <c r="QA69" s="146"/>
      <c r="QB69" s="146"/>
      <c r="QC69" s="146"/>
      <c r="QD69" s="146"/>
      <c r="QE69" s="146"/>
      <c r="QF69" s="146"/>
      <c r="QG69" s="146"/>
      <c r="QH69" s="146"/>
      <c r="QI69" s="146"/>
      <c r="QJ69" s="146"/>
      <c r="QK69" s="146"/>
      <c r="QL69" s="146"/>
      <c r="QM69" s="146"/>
      <c r="QN69" s="146"/>
      <c r="QO69" s="146"/>
      <c r="QP69" s="146"/>
      <c r="QQ69" s="146"/>
      <c r="QR69" s="146"/>
      <c r="QS69" s="146"/>
      <c r="QT69" s="146"/>
      <c r="QU69" s="146"/>
      <c r="QV69" s="146"/>
      <c r="QW69" s="146"/>
      <c r="QX69" s="146"/>
      <c r="QY69" s="146"/>
      <c r="QZ69" s="146"/>
      <c r="RA69" s="146"/>
      <c r="RB69" s="146"/>
      <c r="RC69" s="146"/>
      <c r="RD69" s="146"/>
      <c r="RE69" s="146"/>
      <c r="RF69" s="146"/>
      <c r="RG69" s="146"/>
      <c r="RH69" s="146"/>
      <c r="RI69" s="146"/>
      <c r="RJ69" s="146"/>
      <c r="RK69" s="146"/>
      <c r="RL69" s="146"/>
      <c r="RM69" s="146"/>
      <c r="RN69" s="146"/>
      <c r="RO69" s="146"/>
      <c r="RP69" s="146"/>
      <c r="RQ69" s="146"/>
      <c r="RR69" s="146"/>
      <c r="RS69" s="146"/>
      <c r="RT69" s="146"/>
      <c r="RU69" s="146"/>
      <c r="RV69" s="146"/>
      <c r="RW69" s="146"/>
      <c r="RX69" s="146"/>
      <c r="RY69" s="146"/>
      <c r="RZ69" s="146"/>
      <c r="SA69" s="146"/>
      <c r="SB69" s="146"/>
      <c r="SC69" s="146"/>
      <c r="SD69" s="146"/>
      <c r="SE69" s="146"/>
      <c r="SF69" s="146"/>
      <c r="SG69" s="146"/>
      <c r="SH69" s="146"/>
      <c r="SI69" s="146"/>
      <c r="SJ69" s="146"/>
      <c r="SK69" s="146"/>
      <c r="SL69" s="146"/>
      <c r="SM69" s="146"/>
      <c r="SN69" s="146"/>
      <c r="SO69" s="146"/>
      <c r="SP69" s="146"/>
      <c r="SQ69" s="146"/>
      <c r="SR69" s="146"/>
      <c r="SS69" s="146"/>
      <c r="ST69" s="146"/>
      <c r="SU69" s="146"/>
      <c r="SV69" s="146"/>
      <c r="SW69" s="146"/>
      <c r="SX69" s="146"/>
      <c r="SY69" s="146"/>
      <c r="SZ69" s="146"/>
      <c r="TA69" s="146"/>
      <c r="TB69" s="146"/>
      <c r="TC69" s="146"/>
      <c r="TD69" s="146"/>
      <c r="TE69" s="146"/>
      <c r="TF69" s="146"/>
      <c r="TG69" s="146"/>
      <c r="TH69" s="146"/>
      <c r="TI69" s="146"/>
      <c r="TJ69" s="146"/>
      <c r="TK69" s="146"/>
      <c r="TL69" s="146"/>
      <c r="TM69" s="146"/>
      <c r="TN69" s="146"/>
      <c r="TO69" s="146"/>
      <c r="TP69" s="146"/>
      <c r="TQ69" s="146"/>
      <c r="TR69" s="146"/>
      <c r="TS69" s="146"/>
      <c r="TT69" s="146"/>
      <c r="TU69" s="146"/>
      <c r="TV69" s="146"/>
      <c r="TW69" s="146"/>
      <c r="TX69" s="146"/>
      <c r="TY69" s="146"/>
      <c r="TZ69" s="146"/>
      <c r="UA69" s="146"/>
      <c r="UB69" s="146"/>
      <c r="UC69" s="146"/>
      <c r="UD69" s="146"/>
      <c r="UE69" s="146"/>
      <c r="UF69" s="146"/>
      <c r="UG69" s="146"/>
      <c r="UH69" s="146"/>
      <c r="UI69" s="146"/>
      <c r="UJ69" s="146"/>
      <c r="UK69" s="146"/>
      <c r="UL69" s="146"/>
      <c r="UM69" s="146"/>
      <c r="UN69" s="146"/>
      <c r="UO69" s="146"/>
      <c r="UP69" s="146"/>
      <c r="UQ69" s="146"/>
      <c r="UR69" s="146"/>
      <c r="US69" s="146"/>
      <c r="UT69" s="146"/>
      <c r="UU69" s="146"/>
      <c r="UV69" s="146"/>
      <c r="UW69" s="146"/>
      <c r="UX69" s="146"/>
      <c r="UY69" s="146"/>
      <c r="UZ69" s="146"/>
      <c r="VA69" s="146"/>
      <c r="VB69" s="146"/>
      <c r="VC69" s="146"/>
      <c r="VD69" s="146"/>
      <c r="VE69" s="146"/>
      <c r="VF69" s="146"/>
      <c r="VG69" s="146"/>
      <c r="VH69" s="146"/>
      <c r="VI69" s="146"/>
      <c r="VJ69" s="146"/>
      <c r="VK69" s="146"/>
      <c r="VL69" s="146"/>
      <c r="VM69" s="146"/>
      <c r="VN69" s="146"/>
      <c r="VO69" s="146"/>
      <c r="VP69" s="146"/>
      <c r="VQ69" s="146"/>
      <c r="VR69" s="146"/>
      <c r="VS69" s="146"/>
      <c r="VT69" s="146"/>
      <c r="VU69" s="146"/>
      <c r="VV69" s="146"/>
      <c r="VW69" s="146"/>
      <c r="VX69" s="146"/>
      <c r="VY69" s="146"/>
      <c r="VZ69" s="146"/>
      <c r="WA69" s="146"/>
      <c r="WB69" s="146"/>
      <c r="WC69" s="146"/>
      <c r="WD69" s="146"/>
      <c r="WE69" s="146"/>
      <c r="WF69" s="146"/>
      <c r="WG69" s="146"/>
      <c r="WH69" s="146"/>
      <c r="WI69" s="146"/>
      <c r="WJ69" s="146"/>
      <c r="WK69" s="146"/>
      <c r="WL69" s="146"/>
      <c r="WM69" s="146"/>
      <c r="WN69" s="146"/>
      <c r="WO69" s="146"/>
      <c r="WP69" s="146"/>
      <c r="WQ69" s="146"/>
      <c r="WR69" s="146"/>
      <c r="WS69" s="146"/>
      <c r="WT69" s="146"/>
      <c r="WU69" s="146"/>
      <c r="WV69" s="146"/>
      <c r="WW69" s="146"/>
      <c r="WX69" s="146"/>
      <c r="WY69" s="146"/>
      <c r="WZ69" s="146"/>
      <c r="XA69" s="146"/>
      <c r="XB69" s="146"/>
      <c r="XC69" s="146"/>
      <c r="XD69" s="146"/>
      <c r="XE69" s="146"/>
      <c r="XF69" s="146"/>
      <c r="XG69" s="146"/>
      <c r="XH69" s="146"/>
      <c r="XI69" s="146"/>
      <c r="XJ69" s="146"/>
      <c r="XK69" s="146"/>
      <c r="XL69" s="146"/>
      <c r="XM69" s="146"/>
      <c r="XN69" s="146"/>
      <c r="XO69" s="146"/>
      <c r="XP69" s="146"/>
      <c r="XQ69" s="146"/>
      <c r="XR69" s="146"/>
      <c r="XS69" s="146"/>
      <c r="XT69" s="146"/>
      <c r="XU69" s="146"/>
      <c r="XV69" s="146"/>
      <c r="XW69" s="146"/>
      <c r="XX69" s="146"/>
      <c r="XY69" s="146"/>
      <c r="XZ69" s="146"/>
      <c r="YA69" s="146"/>
      <c r="YB69" s="146"/>
      <c r="YC69" s="146"/>
      <c r="YD69" s="146"/>
      <c r="YE69" s="146"/>
      <c r="YF69" s="146"/>
      <c r="YG69" s="146"/>
      <c r="YH69" s="146"/>
      <c r="YI69" s="146"/>
      <c r="YJ69" s="146"/>
      <c r="YK69" s="146"/>
      <c r="YL69" s="146"/>
      <c r="YM69" s="146"/>
      <c r="YN69" s="146"/>
      <c r="YO69" s="146"/>
      <c r="YP69" s="146"/>
      <c r="YQ69" s="146"/>
      <c r="YR69" s="146"/>
      <c r="YS69" s="146"/>
      <c r="YT69" s="146"/>
      <c r="YU69" s="146"/>
      <c r="YV69" s="146"/>
      <c r="YW69" s="146"/>
      <c r="YX69" s="146"/>
      <c r="YY69" s="146"/>
      <c r="YZ69" s="146"/>
      <c r="ZA69" s="146"/>
      <c r="ZB69" s="146"/>
      <c r="ZC69" s="146"/>
      <c r="ZD69" s="146"/>
      <c r="ZE69" s="146"/>
      <c r="ZF69" s="146"/>
      <c r="ZG69" s="146"/>
      <c r="ZH69" s="146"/>
      <c r="ZI69" s="146"/>
      <c r="ZJ69" s="146"/>
      <c r="ZK69" s="146"/>
      <c r="ZL69" s="146"/>
      <c r="ZM69" s="146"/>
      <c r="ZN69" s="146"/>
      <c r="ZO69" s="146"/>
      <c r="ZP69" s="146"/>
      <c r="ZQ69" s="146"/>
      <c r="ZR69" s="146"/>
      <c r="ZS69" s="146"/>
      <c r="ZT69" s="146"/>
      <c r="ZU69" s="146"/>
      <c r="ZV69" s="146"/>
      <c r="ZW69" s="146"/>
      <c r="ZX69" s="146"/>
      <c r="ZY69" s="146"/>
      <c r="ZZ69" s="146"/>
      <c r="AAA69" s="146"/>
      <c r="AAB69" s="146"/>
      <c r="AAC69" s="146"/>
      <c r="AAD69" s="146"/>
      <c r="AAE69" s="146"/>
      <c r="AAF69" s="146"/>
      <c r="AAG69" s="146"/>
      <c r="AAH69" s="146"/>
      <c r="AAI69" s="146"/>
      <c r="AAJ69" s="146"/>
      <c r="AAK69" s="146"/>
      <c r="AAL69" s="146"/>
      <c r="AAM69" s="146"/>
      <c r="AAN69" s="146"/>
      <c r="AAO69" s="146"/>
      <c r="AAP69" s="146"/>
      <c r="AAQ69" s="146"/>
      <c r="AAR69" s="146"/>
      <c r="AAS69" s="146"/>
      <c r="AAT69" s="146"/>
      <c r="AAU69" s="146"/>
      <c r="AAV69" s="146"/>
      <c r="AAW69" s="146"/>
      <c r="AAX69" s="146"/>
      <c r="AAY69" s="146"/>
      <c r="AAZ69" s="146"/>
      <c r="ABA69" s="146"/>
      <c r="ABB69" s="146"/>
      <c r="ABC69" s="146"/>
      <c r="ABD69" s="146"/>
    </row>
    <row r="70" spans="1:732" s="147" customFormat="1" ht="15.75" thickBot="1" x14ac:dyDescent="0.3">
      <c r="A70" s="219" t="s">
        <v>189</v>
      </c>
      <c r="B70" s="311" t="str">
        <f>B55</f>
        <v xml:space="preserve">LIMPEZA FINAL DA OBRA </v>
      </c>
      <c r="C70" s="334">
        <f>G57</f>
        <v>348.36908482000007</v>
      </c>
      <c r="D70" s="334"/>
      <c r="E70" s="306">
        <f t="shared" si="18"/>
        <v>0.34854565908021518</v>
      </c>
      <c r="F70" s="32"/>
      <c r="G70" s="30"/>
      <c r="H70" s="149"/>
      <c r="I70" s="8"/>
      <c r="J70" s="9"/>
      <c r="K70" s="148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/>
      <c r="CU70" s="146"/>
      <c r="CV70" s="146"/>
      <c r="CW70" s="146"/>
      <c r="CX70" s="146"/>
      <c r="CY70" s="146"/>
      <c r="CZ70" s="146"/>
      <c r="DA70" s="146"/>
      <c r="DB70" s="146"/>
      <c r="DC70" s="146"/>
      <c r="DD70" s="146"/>
      <c r="DE70" s="146"/>
      <c r="DF70" s="146"/>
      <c r="DG70" s="146"/>
      <c r="DH70" s="146"/>
      <c r="DI70" s="146"/>
      <c r="DJ70" s="146"/>
      <c r="DK70" s="146"/>
      <c r="DL70" s="146"/>
      <c r="DM70" s="146"/>
      <c r="DN70" s="146"/>
      <c r="DO70" s="146"/>
      <c r="DP70" s="146"/>
      <c r="DQ70" s="146"/>
      <c r="DR70" s="146"/>
      <c r="DS70" s="146"/>
      <c r="DT70" s="146"/>
      <c r="DU70" s="146"/>
      <c r="DV70" s="146"/>
      <c r="DW70" s="146"/>
      <c r="DX70" s="146"/>
      <c r="DY70" s="146"/>
      <c r="DZ70" s="146"/>
      <c r="EA70" s="146"/>
      <c r="EB70" s="146"/>
      <c r="EC70" s="146"/>
      <c r="ED70" s="146"/>
      <c r="EE70" s="146"/>
      <c r="EF70" s="146"/>
      <c r="EG70" s="146"/>
      <c r="EH70" s="146"/>
      <c r="EI70" s="146"/>
      <c r="EJ70" s="146"/>
      <c r="EK70" s="146"/>
      <c r="EL70" s="146"/>
      <c r="EM70" s="146"/>
      <c r="EN70" s="146"/>
      <c r="EO70" s="146"/>
      <c r="EP70" s="146"/>
      <c r="EQ70" s="146"/>
      <c r="ER70" s="146"/>
      <c r="ES70" s="146"/>
      <c r="ET70" s="146"/>
      <c r="EU70" s="146"/>
      <c r="EV70" s="146"/>
      <c r="EW70" s="146"/>
      <c r="EX70" s="146"/>
      <c r="EY70" s="146"/>
      <c r="EZ70" s="146"/>
      <c r="FA70" s="146"/>
      <c r="FB70" s="146"/>
      <c r="FC70" s="146"/>
      <c r="FD70" s="146"/>
      <c r="FE70" s="146"/>
      <c r="FF70" s="146"/>
      <c r="FG70" s="146"/>
      <c r="FH70" s="146"/>
      <c r="FI70" s="146"/>
      <c r="FJ70" s="146"/>
      <c r="FK70" s="146"/>
      <c r="FL70" s="146"/>
      <c r="FM70" s="146"/>
      <c r="FN70" s="146"/>
      <c r="FO70" s="146"/>
      <c r="FP70" s="146"/>
      <c r="FQ70" s="146"/>
      <c r="FR70" s="146"/>
      <c r="FS70" s="146"/>
      <c r="FT70" s="146"/>
      <c r="FU70" s="146"/>
      <c r="FV70" s="146"/>
      <c r="FW70" s="146"/>
      <c r="FX70" s="146"/>
      <c r="FY70" s="146"/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T70" s="146"/>
      <c r="GU70" s="146"/>
      <c r="GV70" s="146"/>
      <c r="GW70" s="146"/>
      <c r="GX70" s="146"/>
      <c r="GY70" s="146"/>
      <c r="GZ70" s="146"/>
      <c r="HA70" s="146"/>
      <c r="HB70" s="146"/>
      <c r="HC70" s="146"/>
      <c r="HD70" s="146"/>
      <c r="HE70" s="146"/>
      <c r="HF70" s="146"/>
      <c r="HG70" s="146"/>
      <c r="HH70" s="146"/>
      <c r="HI70" s="146"/>
      <c r="HJ70" s="146"/>
      <c r="HK70" s="146"/>
      <c r="HL70" s="146"/>
      <c r="HM70" s="146"/>
      <c r="HN70" s="146"/>
      <c r="HO70" s="146"/>
      <c r="HP70" s="146"/>
      <c r="HQ70" s="146"/>
      <c r="HR70" s="146"/>
      <c r="HS70" s="146"/>
      <c r="HT70" s="146"/>
      <c r="HU70" s="146"/>
      <c r="HV70" s="146"/>
      <c r="HW70" s="146"/>
      <c r="HX70" s="146"/>
      <c r="HY70" s="146"/>
      <c r="HZ70" s="146"/>
      <c r="IA70" s="146"/>
      <c r="IB70" s="146"/>
      <c r="IC70" s="146"/>
      <c r="ID70" s="146"/>
      <c r="IE70" s="146"/>
      <c r="IF70" s="146"/>
      <c r="IG70" s="146"/>
      <c r="IH70" s="146"/>
      <c r="II70" s="146"/>
      <c r="IJ70" s="146"/>
      <c r="IK70" s="146"/>
      <c r="IL70" s="146"/>
      <c r="IM70" s="146"/>
      <c r="IN70" s="146"/>
      <c r="IO70" s="146"/>
      <c r="IP70" s="146"/>
      <c r="IQ70" s="146"/>
      <c r="IR70" s="146"/>
      <c r="IS70" s="146"/>
      <c r="IT70" s="146"/>
      <c r="IU70" s="146"/>
      <c r="IV70" s="146"/>
      <c r="IW70" s="146"/>
      <c r="IX70" s="146"/>
      <c r="IY70" s="146"/>
      <c r="IZ70" s="146"/>
      <c r="JA70" s="146"/>
      <c r="JB70" s="146"/>
      <c r="JC70" s="146"/>
      <c r="JD70" s="146"/>
      <c r="JE70" s="146"/>
      <c r="JF70" s="146"/>
      <c r="JG70" s="146"/>
      <c r="JH70" s="146"/>
      <c r="JI70" s="146"/>
      <c r="JJ70" s="146"/>
      <c r="JK70" s="146"/>
      <c r="JL70" s="146"/>
      <c r="JM70" s="146"/>
      <c r="JN70" s="146"/>
      <c r="JO70" s="146"/>
      <c r="JP70" s="146"/>
      <c r="JQ70" s="146"/>
      <c r="JR70" s="146"/>
      <c r="JS70" s="146"/>
      <c r="JT70" s="146"/>
      <c r="JU70" s="146"/>
      <c r="JV70" s="146"/>
      <c r="JW70" s="146"/>
      <c r="JX70" s="146"/>
      <c r="JY70" s="146"/>
      <c r="JZ70" s="146"/>
      <c r="KA70" s="146"/>
      <c r="KB70" s="146"/>
      <c r="KC70" s="146"/>
      <c r="KD70" s="146"/>
      <c r="KE70" s="146"/>
      <c r="KF70" s="146"/>
      <c r="KG70" s="146"/>
      <c r="KH70" s="146"/>
      <c r="KI70" s="146"/>
      <c r="KJ70" s="146"/>
      <c r="KK70" s="146"/>
      <c r="KL70" s="146"/>
      <c r="KM70" s="146"/>
      <c r="KN70" s="146"/>
      <c r="KO70" s="146"/>
      <c r="KP70" s="146"/>
      <c r="KQ70" s="146"/>
      <c r="KR70" s="146"/>
      <c r="KS70" s="146"/>
      <c r="KT70" s="146"/>
      <c r="KU70" s="146"/>
      <c r="KV70" s="146"/>
      <c r="KW70" s="146"/>
      <c r="KX70" s="146"/>
      <c r="KY70" s="146"/>
      <c r="KZ70" s="146"/>
      <c r="LA70" s="146"/>
      <c r="LB70" s="146"/>
      <c r="LC70" s="146"/>
      <c r="LD70" s="146"/>
      <c r="LE70" s="146"/>
      <c r="LF70" s="146"/>
      <c r="LG70" s="146"/>
      <c r="LH70" s="146"/>
      <c r="LI70" s="146"/>
      <c r="LJ70" s="146"/>
      <c r="LK70" s="146"/>
      <c r="LL70" s="146"/>
      <c r="LM70" s="146"/>
      <c r="LN70" s="146"/>
      <c r="LO70" s="146"/>
      <c r="LP70" s="146"/>
      <c r="LQ70" s="146"/>
      <c r="LR70" s="146"/>
      <c r="LS70" s="146"/>
      <c r="LT70" s="146"/>
      <c r="LU70" s="146"/>
      <c r="LV70" s="146"/>
      <c r="LW70" s="146"/>
      <c r="LX70" s="146"/>
      <c r="LY70" s="146"/>
      <c r="LZ70" s="146"/>
      <c r="MA70" s="146"/>
      <c r="MB70" s="146"/>
      <c r="MC70" s="146"/>
      <c r="MD70" s="146"/>
      <c r="ME70" s="146"/>
      <c r="MF70" s="146"/>
      <c r="MG70" s="146"/>
      <c r="MH70" s="146"/>
      <c r="MI70" s="146"/>
      <c r="MJ70" s="146"/>
      <c r="MK70" s="146"/>
      <c r="ML70" s="146"/>
      <c r="MM70" s="146"/>
      <c r="MN70" s="146"/>
      <c r="MO70" s="146"/>
      <c r="MP70" s="146"/>
      <c r="MQ70" s="146"/>
      <c r="MR70" s="146"/>
      <c r="MS70" s="146"/>
      <c r="MT70" s="146"/>
      <c r="MU70" s="146"/>
      <c r="MV70" s="146"/>
      <c r="MW70" s="146"/>
      <c r="MX70" s="146"/>
      <c r="MY70" s="146"/>
      <c r="MZ70" s="146"/>
      <c r="NA70" s="146"/>
      <c r="NB70" s="146"/>
      <c r="NC70" s="146"/>
      <c r="ND70" s="146"/>
      <c r="NE70" s="146"/>
      <c r="NF70" s="146"/>
      <c r="NG70" s="146"/>
      <c r="NH70" s="146"/>
      <c r="NI70" s="146"/>
      <c r="NJ70" s="146"/>
      <c r="NK70" s="146"/>
      <c r="NL70" s="146"/>
      <c r="NM70" s="146"/>
      <c r="NN70" s="146"/>
      <c r="NO70" s="146"/>
      <c r="NP70" s="146"/>
      <c r="NQ70" s="146"/>
      <c r="NR70" s="146"/>
      <c r="NS70" s="146"/>
      <c r="NT70" s="146"/>
      <c r="NU70" s="146"/>
      <c r="NV70" s="146"/>
      <c r="NW70" s="146"/>
      <c r="NX70" s="146"/>
      <c r="NY70" s="146"/>
      <c r="NZ70" s="146"/>
      <c r="OA70" s="146"/>
      <c r="OB70" s="146"/>
      <c r="OC70" s="146"/>
      <c r="OD70" s="146"/>
      <c r="OE70" s="146"/>
      <c r="OF70" s="146"/>
      <c r="OG70" s="146"/>
      <c r="OH70" s="146"/>
      <c r="OI70" s="146"/>
      <c r="OJ70" s="146"/>
      <c r="OK70" s="146"/>
      <c r="OL70" s="146"/>
      <c r="OM70" s="146"/>
      <c r="ON70" s="146"/>
      <c r="OO70" s="146"/>
      <c r="OP70" s="146"/>
      <c r="OQ70" s="146"/>
      <c r="OR70" s="146"/>
      <c r="OS70" s="146"/>
      <c r="OT70" s="146"/>
      <c r="OU70" s="146"/>
      <c r="OV70" s="146"/>
      <c r="OW70" s="146"/>
      <c r="OX70" s="146"/>
      <c r="OY70" s="146"/>
      <c r="OZ70" s="146"/>
      <c r="PA70" s="146"/>
      <c r="PB70" s="146"/>
      <c r="PC70" s="146"/>
      <c r="PD70" s="146"/>
      <c r="PE70" s="146"/>
      <c r="PF70" s="146"/>
      <c r="PG70" s="146"/>
      <c r="PH70" s="146"/>
      <c r="PI70" s="146"/>
      <c r="PJ70" s="146"/>
      <c r="PK70" s="146"/>
      <c r="PL70" s="146"/>
      <c r="PM70" s="146"/>
      <c r="PN70" s="146"/>
      <c r="PO70" s="146"/>
      <c r="PP70" s="146"/>
      <c r="PQ70" s="146"/>
      <c r="PR70" s="146"/>
      <c r="PS70" s="146"/>
      <c r="PT70" s="146"/>
      <c r="PU70" s="146"/>
      <c r="PV70" s="146"/>
      <c r="PW70" s="146"/>
      <c r="PX70" s="146"/>
      <c r="PY70" s="146"/>
      <c r="PZ70" s="146"/>
      <c r="QA70" s="146"/>
      <c r="QB70" s="146"/>
      <c r="QC70" s="146"/>
      <c r="QD70" s="146"/>
      <c r="QE70" s="146"/>
      <c r="QF70" s="146"/>
      <c r="QG70" s="146"/>
      <c r="QH70" s="146"/>
      <c r="QI70" s="146"/>
      <c r="QJ70" s="146"/>
      <c r="QK70" s="146"/>
      <c r="QL70" s="146"/>
      <c r="QM70" s="146"/>
      <c r="QN70" s="146"/>
      <c r="QO70" s="146"/>
      <c r="QP70" s="146"/>
      <c r="QQ70" s="146"/>
      <c r="QR70" s="146"/>
      <c r="QS70" s="146"/>
      <c r="QT70" s="146"/>
      <c r="QU70" s="146"/>
      <c r="QV70" s="146"/>
      <c r="QW70" s="146"/>
      <c r="QX70" s="146"/>
      <c r="QY70" s="146"/>
      <c r="QZ70" s="146"/>
      <c r="RA70" s="146"/>
      <c r="RB70" s="146"/>
      <c r="RC70" s="146"/>
      <c r="RD70" s="146"/>
      <c r="RE70" s="146"/>
      <c r="RF70" s="146"/>
      <c r="RG70" s="146"/>
      <c r="RH70" s="146"/>
      <c r="RI70" s="146"/>
      <c r="RJ70" s="146"/>
      <c r="RK70" s="146"/>
      <c r="RL70" s="146"/>
      <c r="RM70" s="146"/>
      <c r="RN70" s="146"/>
      <c r="RO70" s="146"/>
      <c r="RP70" s="146"/>
      <c r="RQ70" s="146"/>
      <c r="RR70" s="146"/>
      <c r="RS70" s="146"/>
      <c r="RT70" s="146"/>
      <c r="RU70" s="146"/>
      <c r="RV70" s="146"/>
      <c r="RW70" s="146"/>
      <c r="RX70" s="146"/>
      <c r="RY70" s="146"/>
      <c r="RZ70" s="146"/>
      <c r="SA70" s="146"/>
      <c r="SB70" s="146"/>
      <c r="SC70" s="146"/>
      <c r="SD70" s="146"/>
      <c r="SE70" s="146"/>
      <c r="SF70" s="146"/>
      <c r="SG70" s="146"/>
      <c r="SH70" s="146"/>
      <c r="SI70" s="146"/>
      <c r="SJ70" s="146"/>
      <c r="SK70" s="146"/>
      <c r="SL70" s="146"/>
      <c r="SM70" s="146"/>
      <c r="SN70" s="146"/>
      <c r="SO70" s="146"/>
      <c r="SP70" s="146"/>
      <c r="SQ70" s="146"/>
      <c r="SR70" s="146"/>
      <c r="SS70" s="146"/>
      <c r="ST70" s="146"/>
      <c r="SU70" s="146"/>
      <c r="SV70" s="146"/>
      <c r="SW70" s="146"/>
      <c r="SX70" s="146"/>
      <c r="SY70" s="146"/>
      <c r="SZ70" s="146"/>
      <c r="TA70" s="146"/>
      <c r="TB70" s="146"/>
      <c r="TC70" s="146"/>
      <c r="TD70" s="146"/>
      <c r="TE70" s="146"/>
      <c r="TF70" s="146"/>
      <c r="TG70" s="146"/>
      <c r="TH70" s="146"/>
      <c r="TI70" s="146"/>
      <c r="TJ70" s="146"/>
      <c r="TK70" s="146"/>
      <c r="TL70" s="146"/>
      <c r="TM70" s="146"/>
      <c r="TN70" s="146"/>
      <c r="TO70" s="146"/>
      <c r="TP70" s="146"/>
      <c r="TQ70" s="146"/>
      <c r="TR70" s="146"/>
      <c r="TS70" s="146"/>
      <c r="TT70" s="146"/>
      <c r="TU70" s="146"/>
      <c r="TV70" s="146"/>
      <c r="TW70" s="146"/>
      <c r="TX70" s="146"/>
      <c r="TY70" s="146"/>
      <c r="TZ70" s="146"/>
      <c r="UA70" s="146"/>
      <c r="UB70" s="146"/>
      <c r="UC70" s="146"/>
      <c r="UD70" s="146"/>
      <c r="UE70" s="146"/>
      <c r="UF70" s="146"/>
      <c r="UG70" s="146"/>
      <c r="UH70" s="146"/>
      <c r="UI70" s="146"/>
      <c r="UJ70" s="146"/>
      <c r="UK70" s="146"/>
      <c r="UL70" s="146"/>
      <c r="UM70" s="146"/>
      <c r="UN70" s="146"/>
      <c r="UO70" s="146"/>
      <c r="UP70" s="146"/>
      <c r="UQ70" s="146"/>
      <c r="UR70" s="146"/>
      <c r="US70" s="146"/>
      <c r="UT70" s="146"/>
      <c r="UU70" s="146"/>
      <c r="UV70" s="146"/>
      <c r="UW70" s="146"/>
      <c r="UX70" s="146"/>
      <c r="UY70" s="146"/>
      <c r="UZ70" s="146"/>
      <c r="VA70" s="146"/>
      <c r="VB70" s="146"/>
      <c r="VC70" s="146"/>
      <c r="VD70" s="146"/>
      <c r="VE70" s="146"/>
      <c r="VF70" s="146"/>
      <c r="VG70" s="146"/>
      <c r="VH70" s="146"/>
      <c r="VI70" s="146"/>
      <c r="VJ70" s="146"/>
      <c r="VK70" s="146"/>
      <c r="VL70" s="146"/>
      <c r="VM70" s="146"/>
      <c r="VN70" s="146"/>
      <c r="VO70" s="146"/>
      <c r="VP70" s="146"/>
      <c r="VQ70" s="146"/>
      <c r="VR70" s="146"/>
      <c r="VS70" s="146"/>
      <c r="VT70" s="146"/>
      <c r="VU70" s="146"/>
      <c r="VV70" s="146"/>
      <c r="VW70" s="146"/>
      <c r="VX70" s="146"/>
      <c r="VY70" s="146"/>
      <c r="VZ70" s="146"/>
      <c r="WA70" s="146"/>
      <c r="WB70" s="146"/>
      <c r="WC70" s="146"/>
      <c r="WD70" s="146"/>
      <c r="WE70" s="146"/>
      <c r="WF70" s="146"/>
      <c r="WG70" s="146"/>
      <c r="WH70" s="146"/>
      <c r="WI70" s="146"/>
      <c r="WJ70" s="146"/>
      <c r="WK70" s="146"/>
      <c r="WL70" s="146"/>
      <c r="WM70" s="146"/>
      <c r="WN70" s="146"/>
      <c r="WO70" s="146"/>
      <c r="WP70" s="146"/>
      <c r="WQ70" s="146"/>
      <c r="WR70" s="146"/>
      <c r="WS70" s="146"/>
      <c r="WT70" s="146"/>
      <c r="WU70" s="146"/>
      <c r="WV70" s="146"/>
      <c r="WW70" s="146"/>
      <c r="WX70" s="146"/>
      <c r="WY70" s="146"/>
      <c r="WZ70" s="146"/>
      <c r="XA70" s="146"/>
      <c r="XB70" s="146"/>
      <c r="XC70" s="146"/>
      <c r="XD70" s="146"/>
      <c r="XE70" s="146"/>
      <c r="XF70" s="146"/>
      <c r="XG70" s="146"/>
      <c r="XH70" s="146"/>
      <c r="XI70" s="146"/>
      <c r="XJ70" s="146"/>
      <c r="XK70" s="146"/>
      <c r="XL70" s="146"/>
      <c r="XM70" s="146"/>
      <c r="XN70" s="146"/>
      <c r="XO70" s="146"/>
      <c r="XP70" s="146"/>
      <c r="XQ70" s="146"/>
      <c r="XR70" s="146"/>
      <c r="XS70" s="146"/>
      <c r="XT70" s="146"/>
      <c r="XU70" s="146"/>
      <c r="XV70" s="146"/>
      <c r="XW70" s="146"/>
      <c r="XX70" s="146"/>
      <c r="XY70" s="146"/>
      <c r="XZ70" s="146"/>
      <c r="YA70" s="146"/>
      <c r="YB70" s="146"/>
      <c r="YC70" s="146"/>
      <c r="YD70" s="146"/>
      <c r="YE70" s="146"/>
      <c r="YF70" s="146"/>
      <c r="YG70" s="146"/>
      <c r="YH70" s="146"/>
      <c r="YI70" s="146"/>
      <c r="YJ70" s="146"/>
      <c r="YK70" s="146"/>
      <c r="YL70" s="146"/>
      <c r="YM70" s="146"/>
      <c r="YN70" s="146"/>
      <c r="YO70" s="146"/>
      <c r="YP70" s="146"/>
      <c r="YQ70" s="146"/>
      <c r="YR70" s="146"/>
      <c r="YS70" s="146"/>
      <c r="YT70" s="146"/>
      <c r="YU70" s="146"/>
      <c r="YV70" s="146"/>
      <c r="YW70" s="146"/>
      <c r="YX70" s="146"/>
      <c r="YY70" s="146"/>
      <c r="YZ70" s="146"/>
      <c r="ZA70" s="146"/>
      <c r="ZB70" s="146"/>
      <c r="ZC70" s="146"/>
      <c r="ZD70" s="146"/>
      <c r="ZE70" s="146"/>
      <c r="ZF70" s="146"/>
      <c r="ZG70" s="146"/>
      <c r="ZH70" s="146"/>
      <c r="ZI70" s="146"/>
      <c r="ZJ70" s="146"/>
      <c r="ZK70" s="146"/>
      <c r="ZL70" s="146"/>
      <c r="ZM70" s="146"/>
      <c r="ZN70" s="146"/>
      <c r="ZO70" s="146"/>
      <c r="ZP70" s="146"/>
      <c r="ZQ70" s="146"/>
      <c r="ZR70" s="146"/>
      <c r="ZS70" s="146"/>
      <c r="ZT70" s="146"/>
      <c r="ZU70" s="146"/>
      <c r="ZV70" s="146"/>
      <c r="ZW70" s="146"/>
      <c r="ZX70" s="146"/>
      <c r="ZY70" s="146"/>
      <c r="ZZ70" s="146"/>
      <c r="AAA70" s="146"/>
      <c r="AAB70" s="146"/>
      <c r="AAC70" s="146"/>
      <c r="AAD70" s="146"/>
      <c r="AAE70" s="146"/>
      <c r="AAF70" s="146"/>
      <c r="AAG70" s="146"/>
      <c r="AAH70" s="146"/>
      <c r="AAI70" s="146"/>
      <c r="AAJ70" s="146"/>
      <c r="AAK70" s="146"/>
      <c r="AAL70" s="146"/>
      <c r="AAM70" s="146"/>
      <c r="AAN70" s="146"/>
      <c r="AAO70" s="146"/>
      <c r="AAP70" s="146"/>
      <c r="AAQ70" s="146"/>
      <c r="AAR70" s="146"/>
      <c r="AAS70" s="146"/>
      <c r="AAT70" s="146"/>
      <c r="AAU70" s="146"/>
      <c r="AAV70" s="146"/>
      <c r="AAW70" s="146"/>
      <c r="AAX70" s="146"/>
      <c r="AAY70" s="146"/>
      <c r="AAZ70" s="146"/>
      <c r="ABA70" s="146"/>
      <c r="ABB70" s="146"/>
      <c r="ABC70" s="146"/>
      <c r="ABD70" s="146"/>
    </row>
    <row r="71" spans="1:732" s="11" customFormat="1" ht="15.75" thickBot="1" x14ac:dyDescent="0.3">
      <c r="A71" s="35"/>
      <c r="B71" s="313" t="s">
        <v>31</v>
      </c>
      <c r="C71" s="328">
        <f>SUM(C64:D70)</f>
        <v>99949.339704679995</v>
      </c>
      <c r="D71" s="329"/>
      <c r="E71" s="36">
        <f>SUM(E64:E70)</f>
        <v>100.00000000000001</v>
      </c>
      <c r="F71" s="32"/>
      <c r="G71" s="37"/>
      <c r="H71" s="7"/>
      <c r="I71" s="8"/>
      <c r="J71" s="9"/>
      <c r="K71" s="2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  <c r="XK71" s="10"/>
      <c r="XL71" s="10"/>
      <c r="XM71" s="10"/>
      <c r="XN71" s="10"/>
      <c r="XO71" s="10"/>
      <c r="XP71" s="10"/>
      <c r="XQ71" s="10"/>
      <c r="XR71" s="10"/>
      <c r="XS71" s="10"/>
      <c r="XT71" s="10"/>
      <c r="XU71" s="10"/>
      <c r="XV71" s="10"/>
      <c r="XW71" s="10"/>
      <c r="XX71" s="10"/>
      <c r="XY71" s="10"/>
      <c r="XZ71" s="10"/>
      <c r="YA71" s="10"/>
      <c r="YB71" s="10"/>
      <c r="YC71" s="10"/>
      <c r="YD71" s="10"/>
      <c r="YE71" s="10"/>
      <c r="YF71" s="10"/>
      <c r="YG71" s="10"/>
      <c r="YH71" s="10"/>
      <c r="YI71" s="10"/>
      <c r="YJ71" s="10"/>
      <c r="YK71" s="10"/>
      <c r="YL71" s="10"/>
      <c r="YM71" s="10"/>
      <c r="YN71" s="10"/>
      <c r="YO71" s="10"/>
      <c r="YP71" s="10"/>
      <c r="YQ71" s="10"/>
      <c r="YR71" s="10"/>
      <c r="YS71" s="10"/>
      <c r="YT71" s="10"/>
      <c r="YU71" s="10"/>
      <c r="YV71" s="10"/>
      <c r="YW71" s="10"/>
      <c r="YX71" s="10"/>
      <c r="YY71" s="10"/>
      <c r="YZ71" s="10"/>
      <c r="ZA71" s="10"/>
      <c r="ZB71" s="10"/>
      <c r="ZC71" s="10"/>
      <c r="ZD71" s="10"/>
      <c r="ZE71" s="10"/>
      <c r="ZF71" s="10"/>
      <c r="ZG71" s="10"/>
      <c r="ZH71" s="10"/>
      <c r="ZI71" s="10"/>
      <c r="ZJ71" s="10"/>
      <c r="ZK71" s="10"/>
      <c r="ZL71" s="10"/>
      <c r="ZM71" s="10"/>
      <c r="ZN71" s="10"/>
      <c r="ZO71" s="10"/>
      <c r="ZP71" s="10"/>
      <c r="ZQ71" s="10"/>
      <c r="ZR71" s="10"/>
      <c r="ZS71" s="10"/>
      <c r="ZT71" s="10"/>
      <c r="ZU71" s="10"/>
      <c r="ZV71" s="10"/>
      <c r="ZW71" s="10"/>
      <c r="ZX71" s="10"/>
      <c r="ZY71" s="10"/>
      <c r="ZZ71" s="10"/>
      <c r="AAA71" s="10"/>
      <c r="AAB71" s="10"/>
      <c r="AAC71" s="10"/>
      <c r="AAD71" s="10"/>
      <c r="AAE71" s="10"/>
      <c r="AAF71" s="10"/>
      <c r="AAG71" s="10"/>
      <c r="AAH71" s="10"/>
      <c r="AAI71" s="10"/>
      <c r="AAJ71" s="10"/>
      <c r="AAK71" s="10"/>
      <c r="AAL71" s="10"/>
      <c r="AAM71" s="10"/>
      <c r="AAN71" s="10"/>
      <c r="AAO71" s="10"/>
      <c r="AAP71" s="10"/>
      <c r="AAQ71" s="10"/>
      <c r="AAR71" s="10"/>
      <c r="AAS71" s="10"/>
      <c r="AAT71" s="10"/>
      <c r="AAU71" s="10"/>
      <c r="AAV71" s="10"/>
      <c r="AAW71" s="10"/>
      <c r="AAX71" s="10"/>
      <c r="AAY71" s="10"/>
      <c r="AAZ71" s="10"/>
      <c r="ABA71" s="10"/>
      <c r="ABB71" s="10"/>
      <c r="ABC71" s="10"/>
      <c r="ABD71" s="10"/>
    </row>
    <row r="72" spans="1:732" s="11" customFormat="1" ht="24.95" customHeight="1" thickBot="1" x14ac:dyDescent="0.3">
      <c r="A72" s="29"/>
      <c r="B72" s="30"/>
      <c r="C72" s="31"/>
      <c r="D72" s="32"/>
      <c r="E72" s="30"/>
      <c r="F72" s="32"/>
      <c r="G72" s="30"/>
      <c r="H72" s="7"/>
      <c r="I72" s="8"/>
      <c r="J72" s="9"/>
      <c r="K72" s="2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</row>
    <row r="73" spans="1:732" s="11" customFormat="1" ht="15" customHeight="1" thickBot="1" x14ac:dyDescent="0.3">
      <c r="A73" s="29"/>
      <c r="B73" s="140" t="s">
        <v>32</v>
      </c>
      <c r="C73" s="330"/>
      <c r="D73" s="331"/>
      <c r="E73" s="30"/>
      <c r="F73" s="32"/>
      <c r="G73" s="30"/>
      <c r="H73" s="7"/>
      <c r="I73" s="8"/>
      <c r="J73" s="9"/>
      <c r="K73" s="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</row>
    <row r="74" spans="1:732" s="11" customFormat="1" ht="16.5" customHeight="1" x14ac:dyDescent="0.25">
      <c r="A74" s="29"/>
      <c r="B74" s="139" t="s">
        <v>33</v>
      </c>
      <c r="C74" s="332">
        <f>C71</f>
        <v>99949.339704679995</v>
      </c>
      <c r="D74" s="333"/>
      <c r="E74" s="30"/>
      <c r="F74" s="32"/>
      <c r="G74" s="37"/>
      <c r="H74" s="7"/>
      <c r="I74" s="8"/>
      <c r="J74" s="9"/>
      <c r="K74" s="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</row>
    <row r="75" spans="1:732" s="11" customFormat="1" ht="14.25" customHeight="1" thickBot="1" x14ac:dyDescent="0.3">
      <c r="A75" s="29"/>
      <c r="B75" s="141"/>
      <c r="C75" s="323"/>
      <c r="D75" s="324"/>
      <c r="E75" s="30"/>
      <c r="F75" s="32"/>
      <c r="G75" s="30"/>
      <c r="H75" s="7"/>
      <c r="I75" s="8"/>
      <c r="J75" s="9"/>
      <c r="K75" s="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</row>
    <row r="76" spans="1:732" s="11" customFormat="1" ht="16.5" customHeight="1" thickBot="1" x14ac:dyDescent="0.3">
      <c r="A76" s="29"/>
      <c r="B76" s="142" t="s">
        <v>34</v>
      </c>
      <c r="C76" s="325">
        <f>C74</f>
        <v>99949.339704679995</v>
      </c>
      <c r="D76" s="326"/>
      <c r="E76" s="30"/>
      <c r="F76" s="32"/>
      <c r="G76" s="37"/>
      <c r="H76" s="7"/>
      <c r="I76" s="8"/>
      <c r="J76" s="9"/>
      <c r="K76" s="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  <c r="XL76" s="10"/>
      <c r="XM76" s="10"/>
      <c r="XN76" s="10"/>
      <c r="XO76" s="10"/>
      <c r="XP76" s="10"/>
      <c r="XQ76" s="10"/>
      <c r="XR76" s="10"/>
      <c r="XS76" s="10"/>
      <c r="XT76" s="10"/>
      <c r="XU76" s="10"/>
      <c r="XV76" s="10"/>
      <c r="XW76" s="10"/>
      <c r="XX76" s="10"/>
      <c r="XY76" s="10"/>
      <c r="XZ76" s="10"/>
      <c r="YA76" s="10"/>
      <c r="YB76" s="10"/>
      <c r="YC76" s="10"/>
      <c r="YD76" s="10"/>
      <c r="YE76" s="10"/>
      <c r="YF76" s="10"/>
      <c r="YG76" s="10"/>
      <c r="YH76" s="10"/>
      <c r="YI76" s="10"/>
      <c r="YJ76" s="10"/>
      <c r="YK76" s="10"/>
      <c r="YL76" s="10"/>
      <c r="YM76" s="10"/>
      <c r="YN76" s="10"/>
      <c r="YO76" s="10"/>
      <c r="YP76" s="10"/>
      <c r="YQ76" s="10"/>
      <c r="YR76" s="10"/>
      <c r="YS76" s="10"/>
      <c r="YT76" s="10"/>
      <c r="YU76" s="10"/>
      <c r="YV76" s="10"/>
      <c r="YW76" s="10"/>
      <c r="YX76" s="10"/>
      <c r="YY76" s="10"/>
      <c r="YZ76" s="10"/>
      <c r="ZA76" s="10"/>
      <c r="ZB76" s="10"/>
      <c r="ZC76" s="10"/>
      <c r="ZD76" s="10"/>
      <c r="ZE76" s="10"/>
      <c r="ZF76" s="10"/>
      <c r="ZG76" s="10"/>
      <c r="ZH76" s="10"/>
      <c r="ZI76" s="10"/>
      <c r="ZJ76" s="10"/>
      <c r="ZK76" s="10"/>
      <c r="ZL76" s="10"/>
      <c r="ZM76" s="10"/>
      <c r="ZN76" s="10"/>
      <c r="ZO76" s="10"/>
      <c r="ZP76" s="10"/>
      <c r="ZQ76" s="10"/>
      <c r="ZR76" s="10"/>
      <c r="ZS76" s="10"/>
      <c r="ZT76" s="10"/>
      <c r="ZU76" s="10"/>
      <c r="ZV76" s="10"/>
      <c r="ZW76" s="10"/>
      <c r="ZX76" s="10"/>
      <c r="ZY76" s="10"/>
      <c r="ZZ76" s="10"/>
      <c r="AAA76" s="10"/>
      <c r="AAB76" s="10"/>
      <c r="AAC76" s="10"/>
      <c r="AAD76" s="10"/>
      <c r="AAE76" s="10"/>
      <c r="AAF76" s="10"/>
      <c r="AAG76" s="10"/>
      <c r="AAH76" s="10"/>
      <c r="AAI76" s="10"/>
      <c r="AAJ76" s="10"/>
      <c r="AAK76" s="10"/>
      <c r="AAL76" s="10"/>
      <c r="AAM76" s="10"/>
      <c r="AAN76" s="10"/>
      <c r="AAO76" s="10"/>
      <c r="AAP76" s="10"/>
      <c r="AAQ76" s="10"/>
      <c r="AAR76" s="10"/>
      <c r="AAS76" s="10"/>
      <c r="AAT76" s="10"/>
      <c r="AAU76" s="10"/>
      <c r="AAV76" s="10"/>
      <c r="AAW76" s="10"/>
      <c r="AAX76" s="10"/>
      <c r="AAY76" s="10"/>
      <c r="AAZ76" s="10"/>
      <c r="ABA76" s="10"/>
      <c r="ABB76" s="10"/>
      <c r="ABC76" s="10"/>
      <c r="ABD76" s="10"/>
    </row>
    <row r="77" spans="1:732" s="11" customFormat="1" ht="14.25" customHeight="1" thickBot="1" x14ac:dyDescent="0.3">
      <c r="A77" s="29"/>
      <c r="B77" s="38" t="s">
        <v>218</v>
      </c>
      <c r="C77" s="39"/>
      <c r="D77" s="40"/>
      <c r="E77" s="30"/>
      <c r="F77" s="32"/>
      <c r="G77" s="30"/>
      <c r="H77" s="7"/>
      <c r="I77" s="8"/>
      <c r="J77" s="9"/>
      <c r="K77" s="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  <c r="XL77" s="10"/>
      <c r="XM77" s="10"/>
      <c r="XN77" s="10"/>
      <c r="XO77" s="10"/>
      <c r="XP77" s="10"/>
      <c r="XQ77" s="10"/>
      <c r="XR77" s="10"/>
      <c r="XS77" s="10"/>
      <c r="XT77" s="10"/>
      <c r="XU77" s="10"/>
      <c r="XV77" s="10"/>
      <c r="XW77" s="10"/>
      <c r="XX77" s="10"/>
      <c r="XY77" s="10"/>
      <c r="XZ77" s="10"/>
      <c r="YA77" s="10"/>
      <c r="YB77" s="10"/>
      <c r="YC77" s="10"/>
      <c r="YD77" s="10"/>
      <c r="YE77" s="10"/>
      <c r="YF77" s="10"/>
      <c r="YG77" s="10"/>
      <c r="YH77" s="10"/>
      <c r="YI77" s="10"/>
      <c r="YJ77" s="10"/>
      <c r="YK77" s="10"/>
      <c r="YL77" s="10"/>
      <c r="YM77" s="10"/>
      <c r="YN77" s="10"/>
      <c r="YO77" s="10"/>
      <c r="YP77" s="10"/>
      <c r="YQ77" s="10"/>
      <c r="YR77" s="10"/>
      <c r="YS77" s="10"/>
      <c r="YT77" s="10"/>
      <c r="YU77" s="10"/>
      <c r="YV77" s="10"/>
      <c r="YW77" s="10"/>
      <c r="YX77" s="10"/>
      <c r="YY77" s="10"/>
      <c r="YZ77" s="10"/>
      <c r="ZA77" s="10"/>
      <c r="ZB77" s="10"/>
      <c r="ZC77" s="10"/>
      <c r="ZD77" s="10"/>
      <c r="ZE77" s="10"/>
      <c r="ZF77" s="10"/>
      <c r="ZG77" s="10"/>
      <c r="ZH77" s="10"/>
      <c r="ZI77" s="10"/>
      <c r="ZJ77" s="10"/>
      <c r="ZK77" s="10"/>
      <c r="ZL77" s="10"/>
      <c r="ZM77" s="10"/>
      <c r="ZN77" s="10"/>
      <c r="ZO77" s="10"/>
      <c r="ZP77" s="10"/>
      <c r="ZQ77" s="10"/>
      <c r="ZR77" s="10"/>
      <c r="ZS77" s="10"/>
      <c r="ZT77" s="10"/>
      <c r="ZU77" s="10"/>
      <c r="ZV77" s="10"/>
      <c r="ZW77" s="10"/>
      <c r="ZX77" s="10"/>
      <c r="ZY77" s="10"/>
      <c r="ZZ77" s="10"/>
      <c r="AAA77" s="10"/>
      <c r="AAB77" s="10"/>
      <c r="AAC77" s="10"/>
      <c r="AAD77" s="10"/>
      <c r="AAE77" s="10"/>
      <c r="AAF77" s="10"/>
      <c r="AAG77" s="10"/>
      <c r="AAH77" s="10"/>
      <c r="AAI77" s="10"/>
      <c r="AAJ77" s="10"/>
      <c r="AAK77" s="10"/>
      <c r="AAL77" s="10"/>
      <c r="AAM77" s="10"/>
      <c r="AAN77" s="10"/>
      <c r="AAO77" s="10"/>
      <c r="AAP77" s="10"/>
      <c r="AAQ77" s="10"/>
      <c r="AAR77" s="10"/>
      <c r="AAS77" s="10"/>
      <c r="AAT77" s="10"/>
      <c r="AAU77" s="10"/>
      <c r="AAV77" s="10"/>
      <c r="AAW77" s="10"/>
      <c r="AAX77" s="10"/>
      <c r="AAY77" s="10"/>
      <c r="AAZ77" s="10"/>
      <c r="ABA77" s="10"/>
      <c r="ABB77" s="10"/>
      <c r="ABC77" s="10"/>
      <c r="ABD77" s="10"/>
    </row>
    <row r="78" spans="1:732" s="11" customFormat="1" ht="15" customHeight="1" x14ac:dyDescent="0.25">
      <c r="A78" s="29"/>
      <c r="B78" s="30"/>
      <c r="C78" s="31"/>
      <c r="D78" s="32"/>
      <c r="E78" s="30"/>
      <c r="F78" s="32"/>
      <c r="G78" s="30"/>
      <c r="H78" s="7"/>
      <c r="I78" s="8"/>
      <c r="J78" s="9"/>
      <c r="K78" s="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  <c r="XL78" s="10"/>
      <c r="XM78" s="10"/>
      <c r="XN78" s="10"/>
      <c r="XO78" s="10"/>
      <c r="XP78" s="10"/>
      <c r="XQ78" s="10"/>
      <c r="XR78" s="10"/>
      <c r="XS78" s="10"/>
      <c r="XT78" s="10"/>
      <c r="XU78" s="10"/>
      <c r="XV78" s="10"/>
      <c r="XW78" s="10"/>
      <c r="XX78" s="10"/>
      <c r="XY78" s="10"/>
      <c r="XZ78" s="10"/>
      <c r="YA78" s="10"/>
      <c r="YB78" s="10"/>
      <c r="YC78" s="10"/>
      <c r="YD78" s="10"/>
      <c r="YE78" s="10"/>
      <c r="YF78" s="10"/>
      <c r="YG78" s="10"/>
      <c r="YH78" s="10"/>
      <c r="YI78" s="10"/>
      <c r="YJ78" s="10"/>
      <c r="YK78" s="10"/>
      <c r="YL78" s="10"/>
      <c r="YM78" s="10"/>
      <c r="YN78" s="10"/>
      <c r="YO78" s="10"/>
      <c r="YP78" s="10"/>
      <c r="YQ78" s="10"/>
      <c r="YR78" s="10"/>
      <c r="YS78" s="10"/>
      <c r="YT78" s="10"/>
      <c r="YU78" s="10"/>
      <c r="YV78" s="10"/>
      <c r="YW78" s="10"/>
      <c r="YX78" s="10"/>
      <c r="YY78" s="10"/>
      <c r="YZ78" s="10"/>
      <c r="ZA78" s="10"/>
      <c r="ZB78" s="10"/>
      <c r="ZC78" s="10"/>
      <c r="ZD78" s="10"/>
      <c r="ZE78" s="10"/>
      <c r="ZF78" s="10"/>
      <c r="ZG78" s="10"/>
      <c r="ZH78" s="10"/>
      <c r="ZI78" s="10"/>
      <c r="ZJ78" s="10"/>
      <c r="ZK78" s="10"/>
      <c r="ZL78" s="10"/>
      <c r="ZM78" s="10"/>
      <c r="ZN78" s="10"/>
      <c r="ZO78" s="10"/>
      <c r="ZP78" s="10"/>
      <c r="ZQ78" s="10"/>
      <c r="ZR78" s="10"/>
      <c r="ZS78" s="10"/>
      <c r="ZT78" s="10"/>
      <c r="ZU78" s="10"/>
      <c r="ZV78" s="10"/>
      <c r="ZW78" s="10"/>
      <c r="ZX78" s="10"/>
      <c r="ZY78" s="10"/>
      <c r="ZZ78" s="10"/>
      <c r="AAA78" s="10"/>
      <c r="AAB78" s="10"/>
      <c r="AAC78" s="10"/>
      <c r="AAD78" s="10"/>
      <c r="AAE78" s="10"/>
      <c r="AAF78" s="10"/>
      <c r="AAG78" s="10"/>
      <c r="AAH78" s="10"/>
      <c r="AAI78" s="10"/>
      <c r="AAJ78" s="10"/>
      <c r="AAK78" s="10"/>
      <c r="AAL78" s="10"/>
      <c r="AAM78" s="10"/>
      <c r="AAN78" s="10"/>
      <c r="AAO78" s="10"/>
      <c r="AAP78" s="10"/>
      <c r="AAQ78" s="10"/>
      <c r="AAR78" s="10"/>
      <c r="AAS78" s="10"/>
      <c r="AAT78" s="10"/>
      <c r="AAU78" s="10"/>
      <c r="AAV78" s="10"/>
      <c r="AAW78" s="10"/>
      <c r="AAX78" s="10"/>
      <c r="AAY78" s="10"/>
      <c r="AAZ78" s="10"/>
      <c r="ABA78" s="10"/>
      <c r="ABB78" s="10"/>
      <c r="ABC78" s="10"/>
      <c r="ABD78" s="10"/>
    </row>
    <row r="79" spans="1:732" s="11" customFormat="1" ht="15" customHeight="1" x14ac:dyDescent="0.25">
      <c r="A79" s="29"/>
      <c r="B79" s="41" t="s">
        <v>219</v>
      </c>
      <c r="C79" s="31"/>
      <c r="D79" s="32"/>
      <c r="E79" s="30"/>
      <c r="F79" s="32"/>
      <c r="G79" s="30"/>
      <c r="H79" s="7"/>
      <c r="I79" s="8"/>
      <c r="J79" s="9"/>
      <c r="K79" s="7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  <c r="ZT79" s="10"/>
      <c r="ZU79" s="10"/>
      <c r="ZV79" s="10"/>
      <c r="ZW79" s="10"/>
      <c r="ZX79" s="10"/>
      <c r="ZY79" s="10"/>
      <c r="ZZ79" s="10"/>
      <c r="AAA79" s="10"/>
      <c r="AAB79" s="10"/>
      <c r="AAC79" s="10"/>
      <c r="AAD79" s="10"/>
      <c r="AAE79" s="10"/>
      <c r="AAF79" s="10"/>
      <c r="AAG79" s="10"/>
      <c r="AAH79" s="10"/>
      <c r="AAI79" s="10"/>
      <c r="AAJ79" s="10"/>
      <c r="AAK79" s="10"/>
      <c r="AAL79" s="10"/>
      <c r="AAM79" s="10"/>
      <c r="AAN79" s="10"/>
      <c r="AAO79" s="10"/>
      <c r="AAP79" s="10"/>
      <c r="AAQ79" s="10"/>
      <c r="AAR79" s="10"/>
      <c r="AAS79" s="10"/>
      <c r="AAT79" s="10"/>
      <c r="AAU79" s="10"/>
      <c r="AAV79" s="10"/>
      <c r="AAW79" s="10"/>
      <c r="AAX79" s="10"/>
      <c r="AAY79" s="10"/>
      <c r="AAZ79" s="10"/>
      <c r="ABA79" s="10"/>
      <c r="ABB79" s="10"/>
      <c r="ABC79" s="10"/>
      <c r="ABD79" s="10"/>
    </row>
    <row r="80" spans="1:732" s="11" customFormat="1" ht="15" customHeight="1" x14ac:dyDescent="0.25">
      <c r="A80" s="29"/>
      <c r="B80" s="30"/>
      <c r="C80" s="31"/>
      <c r="D80" s="32"/>
      <c r="E80" s="30"/>
      <c r="F80" s="32"/>
      <c r="G80" s="30"/>
      <c r="H80" s="7"/>
      <c r="I80" s="8"/>
      <c r="J80" s="9"/>
      <c r="K80" s="7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  <c r="XK80" s="10"/>
      <c r="XL80" s="10"/>
      <c r="XM80" s="10"/>
      <c r="XN80" s="10"/>
      <c r="XO80" s="10"/>
      <c r="XP80" s="10"/>
      <c r="XQ80" s="10"/>
      <c r="XR80" s="10"/>
      <c r="XS80" s="10"/>
      <c r="XT80" s="10"/>
      <c r="XU80" s="10"/>
      <c r="XV80" s="10"/>
      <c r="XW80" s="10"/>
      <c r="XX80" s="10"/>
      <c r="XY80" s="10"/>
      <c r="XZ80" s="10"/>
      <c r="YA80" s="10"/>
      <c r="YB80" s="10"/>
      <c r="YC80" s="10"/>
      <c r="YD80" s="10"/>
      <c r="YE80" s="10"/>
      <c r="YF80" s="10"/>
      <c r="YG80" s="10"/>
      <c r="YH80" s="10"/>
      <c r="YI80" s="10"/>
      <c r="YJ80" s="10"/>
      <c r="YK80" s="10"/>
      <c r="YL80" s="10"/>
      <c r="YM80" s="10"/>
      <c r="YN80" s="10"/>
      <c r="YO80" s="10"/>
      <c r="YP80" s="10"/>
      <c r="YQ80" s="10"/>
      <c r="YR80" s="10"/>
      <c r="YS80" s="10"/>
      <c r="YT80" s="10"/>
      <c r="YU80" s="10"/>
      <c r="YV80" s="10"/>
      <c r="YW80" s="10"/>
      <c r="YX80" s="10"/>
      <c r="YY80" s="10"/>
      <c r="YZ80" s="10"/>
      <c r="ZA80" s="10"/>
      <c r="ZB80" s="10"/>
      <c r="ZC80" s="10"/>
      <c r="ZD80" s="10"/>
      <c r="ZE80" s="10"/>
      <c r="ZF80" s="10"/>
      <c r="ZG80" s="10"/>
      <c r="ZH80" s="10"/>
      <c r="ZI80" s="10"/>
      <c r="ZJ80" s="10"/>
      <c r="ZK80" s="10"/>
      <c r="ZL80" s="10"/>
      <c r="ZM80" s="10"/>
      <c r="ZN80" s="10"/>
      <c r="ZO80" s="10"/>
      <c r="ZP80" s="10"/>
      <c r="ZQ80" s="10"/>
      <c r="ZR80" s="10"/>
      <c r="ZS80" s="10"/>
      <c r="ZT80" s="10"/>
      <c r="ZU80" s="10"/>
      <c r="ZV80" s="10"/>
      <c r="ZW80" s="10"/>
      <c r="ZX80" s="10"/>
      <c r="ZY80" s="10"/>
      <c r="ZZ80" s="10"/>
      <c r="AAA80" s="10"/>
      <c r="AAB80" s="10"/>
      <c r="AAC80" s="10"/>
      <c r="AAD80" s="10"/>
      <c r="AAE80" s="10"/>
      <c r="AAF80" s="10"/>
      <c r="AAG80" s="10"/>
      <c r="AAH80" s="10"/>
      <c r="AAI80" s="10"/>
      <c r="AAJ80" s="10"/>
      <c r="AAK80" s="10"/>
      <c r="AAL80" s="10"/>
      <c r="AAM80" s="10"/>
      <c r="AAN80" s="10"/>
      <c r="AAO80" s="10"/>
      <c r="AAP80" s="10"/>
      <c r="AAQ80" s="10"/>
      <c r="AAR80" s="10"/>
      <c r="AAS80" s="10"/>
      <c r="AAT80" s="10"/>
      <c r="AAU80" s="10"/>
      <c r="AAV80" s="10"/>
      <c r="AAW80" s="10"/>
      <c r="AAX80" s="10"/>
      <c r="AAY80" s="10"/>
      <c r="AAZ80" s="10"/>
      <c r="ABA80" s="10"/>
      <c r="ABB80" s="10"/>
      <c r="ABC80" s="10"/>
      <c r="ABD80" s="10"/>
    </row>
    <row r="81" spans="1:732" s="11" customFormat="1" ht="15" customHeight="1" x14ac:dyDescent="0.25">
      <c r="A81" s="29"/>
      <c r="B81" s="30"/>
      <c r="C81" s="31"/>
      <c r="D81" s="32"/>
      <c r="E81" s="30"/>
      <c r="F81" s="32"/>
      <c r="G81" s="30"/>
      <c r="H81" s="7"/>
      <c r="I81" s="8"/>
      <c r="J81" s="9"/>
      <c r="K81" s="7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  <c r="XK81" s="10"/>
      <c r="XL81" s="10"/>
      <c r="XM81" s="10"/>
      <c r="XN81" s="10"/>
      <c r="XO81" s="10"/>
      <c r="XP81" s="10"/>
      <c r="XQ81" s="10"/>
      <c r="XR81" s="10"/>
      <c r="XS81" s="10"/>
      <c r="XT81" s="10"/>
      <c r="XU81" s="10"/>
      <c r="XV81" s="10"/>
      <c r="XW81" s="10"/>
      <c r="XX81" s="10"/>
      <c r="XY81" s="10"/>
      <c r="XZ81" s="10"/>
      <c r="YA81" s="10"/>
      <c r="YB81" s="10"/>
      <c r="YC81" s="10"/>
      <c r="YD81" s="10"/>
      <c r="YE81" s="10"/>
      <c r="YF81" s="10"/>
      <c r="YG81" s="10"/>
      <c r="YH81" s="10"/>
      <c r="YI81" s="10"/>
      <c r="YJ81" s="10"/>
      <c r="YK81" s="10"/>
      <c r="YL81" s="10"/>
      <c r="YM81" s="10"/>
      <c r="YN81" s="10"/>
      <c r="YO81" s="10"/>
      <c r="YP81" s="10"/>
      <c r="YQ81" s="10"/>
      <c r="YR81" s="10"/>
      <c r="YS81" s="10"/>
      <c r="YT81" s="10"/>
      <c r="YU81" s="10"/>
      <c r="YV81" s="10"/>
      <c r="YW81" s="10"/>
      <c r="YX81" s="10"/>
      <c r="YY81" s="10"/>
      <c r="YZ81" s="10"/>
      <c r="ZA81" s="10"/>
      <c r="ZB81" s="10"/>
      <c r="ZC81" s="10"/>
      <c r="ZD81" s="10"/>
      <c r="ZE81" s="10"/>
      <c r="ZF81" s="10"/>
      <c r="ZG81" s="10"/>
      <c r="ZH81" s="10"/>
      <c r="ZI81" s="10"/>
      <c r="ZJ81" s="10"/>
      <c r="ZK81" s="10"/>
      <c r="ZL81" s="10"/>
      <c r="ZM81" s="10"/>
      <c r="ZN81" s="10"/>
      <c r="ZO81" s="10"/>
      <c r="ZP81" s="10"/>
      <c r="ZQ81" s="10"/>
      <c r="ZR81" s="10"/>
      <c r="ZS81" s="10"/>
      <c r="ZT81" s="10"/>
      <c r="ZU81" s="10"/>
      <c r="ZV81" s="10"/>
      <c r="ZW81" s="10"/>
      <c r="ZX81" s="10"/>
      <c r="ZY81" s="10"/>
      <c r="ZZ81" s="10"/>
      <c r="AAA81" s="10"/>
      <c r="AAB81" s="10"/>
      <c r="AAC81" s="10"/>
      <c r="AAD81" s="10"/>
      <c r="AAE81" s="10"/>
      <c r="AAF81" s="10"/>
      <c r="AAG81" s="10"/>
      <c r="AAH81" s="10"/>
      <c r="AAI81" s="10"/>
      <c r="AAJ81" s="10"/>
      <c r="AAK81" s="10"/>
      <c r="AAL81" s="10"/>
      <c r="AAM81" s="10"/>
      <c r="AAN81" s="10"/>
      <c r="AAO81" s="10"/>
      <c r="AAP81" s="10"/>
      <c r="AAQ81" s="10"/>
      <c r="AAR81" s="10"/>
      <c r="AAS81" s="10"/>
      <c r="AAT81" s="10"/>
      <c r="AAU81" s="10"/>
      <c r="AAV81" s="10"/>
      <c r="AAW81" s="10"/>
      <c r="AAX81" s="10"/>
      <c r="AAY81" s="10"/>
      <c r="AAZ81" s="10"/>
      <c r="ABA81" s="10"/>
      <c r="ABB81" s="10"/>
      <c r="ABC81" s="10"/>
      <c r="ABD81" s="10"/>
    </row>
    <row r="82" spans="1:732" s="11" customFormat="1" ht="15" customHeight="1" x14ac:dyDescent="0.25">
      <c r="A82" s="29"/>
      <c r="B82" s="30"/>
      <c r="C82" s="31"/>
      <c r="D82" s="32"/>
      <c r="E82" s="30"/>
      <c r="F82" s="32"/>
      <c r="G82" s="30"/>
      <c r="H82" s="7"/>
      <c r="I82" s="8"/>
      <c r="J82" s="9"/>
      <c r="K82" s="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  <c r="XK82" s="10"/>
      <c r="XL82" s="10"/>
      <c r="XM82" s="10"/>
      <c r="XN82" s="10"/>
      <c r="XO82" s="10"/>
      <c r="XP82" s="10"/>
      <c r="XQ82" s="10"/>
      <c r="XR82" s="10"/>
      <c r="XS82" s="10"/>
      <c r="XT82" s="10"/>
      <c r="XU82" s="10"/>
      <c r="XV82" s="10"/>
      <c r="XW82" s="10"/>
      <c r="XX82" s="10"/>
      <c r="XY82" s="10"/>
      <c r="XZ82" s="10"/>
      <c r="YA82" s="10"/>
      <c r="YB82" s="10"/>
      <c r="YC82" s="10"/>
      <c r="YD82" s="10"/>
      <c r="YE82" s="10"/>
      <c r="YF82" s="10"/>
      <c r="YG82" s="10"/>
      <c r="YH82" s="10"/>
      <c r="YI82" s="10"/>
      <c r="YJ82" s="10"/>
      <c r="YK82" s="10"/>
      <c r="YL82" s="10"/>
      <c r="YM82" s="10"/>
      <c r="YN82" s="10"/>
      <c r="YO82" s="10"/>
      <c r="YP82" s="10"/>
      <c r="YQ82" s="10"/>
      <c r="YR82" s="10"/>
      <c r="YS82" s="10"/>
      <c r="YT82" s="10"/>
      <c r="YU82" s="10"/>
      <c r="YV82" s="10"/>
      <c r="YW82" s="10"/>
      <c r="YX82" s="10"/>
      <c r="YY82" s="10"/>
      <c r="YZ82" s="10"/>
      <c r="ZA82" s="10"/>
      <c r="ZB82" s="10"/>
      <c r="ZC82" s="10"/>
      <c r="ZD82" s="10"/>
      <c r="ZE82" s="10"/>
      <c r="ZF82" s="10"/>
      <c r="ZG82" s="10"/>
      <c r="ZH82" s="10"/>
      <c r="ZI82" s="10"/>
      <c r="ZJ82" s="10"/>
      <c r="ZK82" s="10"/>
      <c r="ZL82" s="10"/>
      <c r="ZM82" s="10"/>
      <c r="ZN82" s="10"/>
      <c r="ZO82" s="10"/>
      <c r="ZP82" s="10"/>
      <c r="ZQ82" s="10"/>
      <c r="ZR82" s="10"/>
      <c r="ZS82" s="10"/>
      <c r="ZT82" s="10"/>
      <c r="ZU82" s="10"/>
      <c r="ZV82" s="10"/>
      <c r="ZW82" s="10"/>
      <c r="ZX82" s="10"/>
      <c r="ZY82" s="10"/>
      <c r="ZZ82" s="10"/>
      <c r="AAA82" s="10"/>
      <c r="AAB82" s="10"/>
      <c r="AAC82" s="10"/>
      <c r="AAD82" s="10"/>
      <c r="AAE82" s="10"/>
      <c r="AAF82" s="10"/>
      <c r="AAG82" s="10"/>
      <c r="AAH82" s="10"/>
      <c r="AAI82" s="10"/>
      <c r="AAJ82" s="10"/>
      <c r="AAK82" s="10"/>
      <c r="AAL82" s="10"/>
      <c r="AAM82" s="10"/>
      <c r="AAN82" s="10"/>
      <c r="AAO82" s="10"/>
      <c r="AAP82" s="10"/>
      <c r="AAQ82" s="10"/>
      <c r="AAR82" s="10"/>
      <c r="AAS82" s="10"/>
      <c r="AAT82" s="10"/>
      <c r="AAU82" s="10"/>
      <c r="AAV82" s="10"/>
      <c r="AAW82" s="10"/>
      <c r="AAX82" s="10"/>
      <c r="AAY82" s="10"/>
      <c r="AAZ82" s="10"/>
      <c r="ABA82" s="10"/>
      <c r="ABB82" s="10"/>
      <c r="ABC82" s="10"/>
      <c r="ABD82" s="10"/>
    </row>
    <row r="83" spans="1:732" s="11" customFormat="1" ht="15" customHeight="1" x14ac:dyDescent="0.25">
      <c r="A83" s="29"/>
      <c r="B83" s="30"/>
      <c r="C83" s="31"/>
      <c r="D83" s="32"/>
      <c r="E83" s="30"/>
      <c r="F83" s="32"/>
      <c r="G83" s="30"/>
      <c r="H83" s="7"/>
      <c r="I83" s="8"/>
      <c r="J83" s="9"/>
      <c r="K83" s="7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  <c r="XL83" s="10"/>
      <c r="XM83" s="10"/>
      <c r="XN83" s="10"/>
      <c r="XO83" s="10"/>
      <c r="XP83" s="10"/>
      <c r="XQ83" s="10"/>
      <c r="XR83" s="10"/>
      <c r="XS83" s="10"/>
      <c r="XT83" s="10"/>
      <c r="XU83" s="10"/>
      <c r="XV83" s="10"/>
      <c r="XW83" s="10"/>
      <c r="XX83" s="10"/>
      <c r="XY83" s="10"/>
      <c r="XZ83" s="10"/>
      <c r="YA83" s="10"/>
      <c r="YB83" s="10"/>
      <c r="YC83" s="10"/>
      <c r="YD83" s="10"/>
      <c r="YE83" s="10"/>
      <c r="YF83" s="10"/>
      <c r="YG83" s="10"/>
      <c r="YH83" s="10"/>
      <c r="YI83" s="10"/>
      <c r="YJ83" s="10"/>
      <c r="YK83" s="10"/>
      <c r="YL83" s="10"/>
      <c r="YM83" s="10"/>
      <c r="YN83" s="10"/>
      <c r="YO83" s="10"/>
      <c r="YP83" s="10"/>
      <c r="YQ83" s="10"/>
      <c r="YR83" s="10"/>
      <c r="YS83" s="10"/>
      <c r="YT83" s="10"/>
      <c r="YU83" s="10"/>
      <c r="YV83" s="10"/>
      <c r="YW83" s="10"/>
      <c r="YX83" s="10"/>
      <c r="YY83" s="10"/>
      <c r="YZ83" s="10"/>
      <c r="ZA83" s="10"/>
      <c r="ZB83" s="10"/>
      <c r="ZC83" s="10"/>
      <c r="ZD83" s="10"/>
      <c r="ZE83" s="10"/>
      <c r="ZF83" s="10"/>
      <c r="ZG83" s="10"/>
      <c r="ZH83" s="10"/>
      <c r="ZI83" s="10"/>
      <c r="ZJ83" s="10"/>
      <c r="ZK83" s="10"/>
      <c r="ZL83" s="10"/>
      <c r="ZM83" s="10"/>
      <c r="ZN83" s="10"/>
      <c r="ZO83" s="10"/>
      <c r="ZP83" s="10"/>
      <c r="ZQ83" s="10"/>
      <c r="ZR83" s="10"/>
      <c r="ZS83" s="10"/>
      <c r="ZT83" s="10"/>
      <c r="ZU83" s="10"/>
      <c r="ZV83" s="10"/>
      <c r="ZW83" s="10"/>
      <c r="ZX83" s="10"/>
      <c r="ZY83" s="10"/>
      <c r="ZZ83" s="10"/>
      <c r="AAA83" s="10"/>
      <c r="AAB83" s="10"/>
      <c r="AAC83" s="10"/>
      <c r="AAD83" s="10"/>
      <c r="AAE83" s="10"/>
      <c r="AAF83" s="10"/>
      <c r="AAG83" s="10"/>
      <c r="AAH83" s="10"/>
      <c r="AAI83" s="10"/>
      <c r="AAJ83" s="10"/>
      <c r="AAK83" s="10"/>
      <c r="AAL83" s="10"/>
      <c r="AAM83" s="10"/>
      <c r="AAN83" s="10"/>
      <c r="AAO83" s="10"/>
      <c r="AAP83" s="10"/>
      <c r="AAQ83" s="10"/>
      <c r="AAR83" s="10"/>
      <c r="AAS83" s="10"/>
      <c r="AAT83" s="10"/>
      <c r="AAU83" s="10"/>
      <c r="AAV83" s="10"/>
      <c r="AAW83" s="10"/>
      <c r="AAX83" s="10"/>
      <c r="AAY83" s="10"/>
      <c r="AAZ83" s="10"/>
      <c r="ABA83" s="10"/>
      <c r="ABB83" s="10"/>
      <c r="ABC83" s="10"/>
      <c r="ABD83" s="10"/>
    </row>
    <row r="84" spans="1:732" s="11" customFormat="1" x14ac:dyDescent="0.25">
      <c r="A84" s="29"/>
      <c r="B84" s="30"/>
      <c r="C84" s="31"/>
      <c r="D84" s="32"/>
      <c r="E84" s="30"/>
      <c r="F84" s="32"/>
      <c r="G84" s="30"/>
      <c r="H84" s="7"/>
      <c r="I84" s="8"/>
      <c r="J84" s="9"/>
      <c r="K84" s="7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  <c r="XK84" s="10"/>
      <c r="XL84" s="10"/>
      <c r="XM84" s="10"/>
      <c r="XN84" s="10"/>
      <c r="XO84" s="10"/>
      <c r="XP84" s="10"/>
      <c r="XQ84" s="10"/>
      <c r="XR84" s="10"/>
      <c r="XS84" s="10"/>
      <c r="XT84" s="10"/>
      <c r="XU84" s="10"/>
      <c r="XV84" s="10"/>
      <c r="XW84" s="10"/>
      <c r="XX84" s="10"/>
      <c r="XY84" s="10"/>
      <c r="XZ84" s="10"/>
      <c r="YA84" s="10"/>
      <c r="YB84" s="10"/>
      <c r="YC84" s="10"/>
      <c r="YD84" s="10"/>
      <c r="YE84" s="10"/>
      <c r="YF84" s="10"/>
      <c r="YG84" s="10"/>
      <c r="YH84" s="10"/>
      <c r="YI84" s="10"/>
      <c r="YJ84" s="10"/>
      <c r="YK84" s="10"/>
      <c r="YL84" s="10"/>
      <c r="YM84" s="10"/>
      <c r="YN84" s="10"/>
      <c r="YO84" s="10"/>
      <c r="YP84" s="10"/>
      <c r="YQ84" s="10"/>
      <c r="YR84" s="10"/>
      <c r="YS84" s="10"/>
      <c r="YT84" s="10"/>
      <c r="YU84" s="10"/>
      <c r="YV84" s="10"/>
      <c r="YW84" s="10"/>
      <c r="YX84" s="10"/>
      <c r="YY84" s="10"/>
      <c r="YZ84" s="10"/>
      <c r="ZA84" s="10"/>
      <c r="ZB84" s="10"/>
      <c r="ZC84" s="10"/>
      <c r="ZD84" s="10"/>
      <c r="ZE84" s="10"/>
      <c r="ZF84" s="10"/>
      <c r="ZG84" s="10"/>
      <c r="ZH84" s="10"/>
      <c r="ZI84" s="10"/>
      <c r="ZJ84" s="10"/>
      <c r="ZK84" s="10"/>
      <c r="ZL84" s="10"/>
      <c r="ZM84" s="10"/>
      <c r="ZN84" s="10"/>
      <c r="ZO84" s="10"/>
      <c r="ZP84" s="10"/>
      <c r="ZQ84" s="10"/>
      <c r="ZR84" s="10"/>
      <c r="ZS84" s="10"/>
      <c r="ZT84" s="10"/>
      <c r="ZU84" s="10"/>
      <c r="ZV84" s="10"/>
      <c r="ZW84" s="10"/>
      <c r="ZX84" s="10"/>
      <c r="ZY84" s="10"/>
      <c r="ZZ84" s="10"/>
      <c r="AAA84" s="10"/>
      <c r="AAB84" s="10"/>
      <c r="AAC84" s="10"/>
      <c r="AAD84" s="10"/>
      <c r="AAE84" s="10"/>
      <c r="AAF84" s="10"/>
      <c r="AAG84" s="10"/>
      <c r="AAH84" s="10"/>
      <c r="AAI84" s="10"/>
      <c r="AAJ84" s="10"/>
      <c r="AAK84" s="10"/>
      <c r="AAL84" s="10"/>
      <c r="AAM84" s="10"/>
      <c r="AAN84" s="10"/>
      <c r="AAO84" s="10"/>
      <c r="AAP84" s="10"/>
      <c r="AAQ84" s="10"/>
      <c r="AAR84" s="10"/>
      <c r="AAS84" s="10"/>
      <c r="AAT84" s="10"/>
      <c r="AAU84" s="10"/>
      <c r="AAV84" s="10"/>
      <c r="AAW84" s="10"/>
      <c r="AAX84" s="10"/>
      <c r="AAY84" s="10"/>
      <c r="AAZ84" s="10"/>
      <c r="ABA84" s="10"/>
      <c r="ABB84" s="10"/>
      <c r="ABC84" s="10"/>
      <c r="ABD84" s="10"/>
    </row>
    <row r="85" spans="1:732" s="11" customFormat="1" ht="15" customHeight="1" x14ac:dyDescent="0.25">
      <c r="A85" s="29"/>
      <c r="B85" s="34"/>
      <c r="C85" s="31"/>
      <c r="D85" s="32"/>
      <c r="E85" s="30"/>
      <c r="F85" s="32"/>
      <c r="G85" s="30"/>
      <c r="H85" s="7"/>
      <c r="I85" s="8"/>
      <c r="J85" s="9"/>
      <c r="K85" s="7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  <c r="XK85" s="10"/>
      <c r="XL85" s="10"/>
      <c r="XM85" s="10"/>
      <c r="XN85" s="10"/>
      <c r="XO85" s="10"/>
      <c r="XP85" s="10"/>
      <c r="XQ85" s="10"/>
      <c r="XR85" s="10"/>
      <c r="XS85" s="10"/>
      <c r="XT85" s="10"/>
      <c r="XU85" s="10"/>
      <c r="XV85" s="10"/>
      <c r="XW85" s="10"/>
      <c r="XX85" s="10"/>
      <c r="XY85" s="10"/>
      <c r="XZ85" s="10"/>
      <c r="YA85" s="10"/>
      <c r="YB85" s="10"/>
      <c r="YC85" s="10"/>
      <c r="YD85" s="10"/>
      <c r="YE85" s="10"/>
      <c r="YF85" s="10"/>
      <c r="YG85" s="10"/>
      <c r="YH85" s="10"/>
      <c r="YI85" s="10"/>
      <c r="YJ85" s="10"/>
      <c r="YK85" s="10"/>
      <c r="YL85" s="10"/>
      <c r="YM85" s="10"/>
      <c r="YN85" s="10"/>
      <c r="YO85" s="10"/>
      <c r="YP85" s="10"/>
      <c r="YQ85" s="10"/>
      <c r="YR85" s="10"/>
      <c r="YS85" s="10"/>
      <c r="YT85" s="10"/>
      <c r="YU85" s="10"/>
      <c r="YV85" s="10"/>
      <c r="YW85" s="10"/>
      <c r="YX85" s="10"/>
      <c r="YY85" s="10"/>
      <c r="YZ85" s="10"/>
      <c r="ZA85" s="10"/>
      <c r="ZB85" s="10"/>
      <c r="ZC85" s="10"/>
      <c r="ZD85" s="10"/>
      <c r="ZE85" s="10"/>
      <c r="ZF85" s="10"/>
      <c r="ZG85" s="10"/>
      <c r="ZH85" s="10"/>
      <c r="ZI85" s="10"/>
      <c r="ZJ85" s="10"/>
      <c r="ZK85" s="10"/>
      <c r="ZL85" s="10"/>
      <c r="ZM85" s="10"/>
      <c r="ZN85" s="10"/>
      <c r="ZO85" s="10"/>
      <c r="ZP85" s="10"/>
      <c r="ZQ85" s="10"/>
      <c r="ZR85" s="10"/>
      <c r="ZS85" s="10"/>
      <c r="ZT85" s="10"/>
      <c r="ZU85" s="10"/>
      <c r="ZV85" s="10"/>
      <c r="ZW85" s="10"/>
      <c r="ZX85" s="10"/>
      <c r="ZY85" s="10"/>
      <c r="ZZ85" s="10"/>
      <c r="AAA85" s="10"/>
      <c r="AAB85" s="10"/>
      <c r="AAC85" s="10"/>
      <c r="AAD85" s="10"/>
      <c r="AAE85" s="10"/>
      <c r="AAF85" s="10"/>
      <c r="AAG85" s="10"/>
      <c r="AAH85" s="10"/>
      <c r="AAI85" s="10"/>
      <c r="AAJ85" s="10"/>
      <c r="AAK85" s="10"/>
      <c r="AAL85" s="10"/>
      <c r="AAM85" s="10"/>
      <c r="AAN85" s="10"/>
      <c r="AAO85" s="10"/>
      <c r="AAP85" s="10"/>
      <c r="AAQ85" s="10"/>
      <c r="AAR85" s="10"/>
      <c r="AAS85" s="10"/>
      <c r="AAT85" s="10"/>
      <c r="AAU85" s="10"/>
      <c r="AAV85" s="10"/>
      <c r="AAW85" s="10"/>
      <c r="AAX85" s="10"/>
      <c r="AAY85" s="10"/>
      <c r="AAZ85" s="10"/>
      <c r="ABA85" s="10"/>
      <c r="ABB85" s="10"/>
      <c r="ABC85" s="10"/>
      <c r="ABD85" s="10"/>
    </row>
    <row r="86" spans="1:732" s="11" customFormat="1" ht="15" customHeight="1" x14ac:dyDescent="0.25">
      <c r="A86" s="29"/>
      <c r="B86" s="42" t="s">
        <v>76</v>
      </c>
      <c r="C86" s="31"/>
      <c r="D86" s="32"/>
      <c r="E86" s="30"/>
      <c r="F86" s="32"/>
      <c r="G86" s="30"/>
      <c r="H86" s="7"/>
      <c r="I86" s="8"/>
      <c r="J86" s="9"/>
      <c r="K86" s="7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  <c r="XK86" s="10"/>
      <c r="XL86" s="10"/>
      <c r="XM86" s="10"/>
      <c r="XN86" s="10"/>
      <c r="XO86" s="10"/>
      <c r="XP86" s="10"/>
      <c r="XQ86" s="10"/>
      <c r="XR86" s="10"/>
      <c r="XS86" s="10"/>
      <c r="XT86" s="10"/>
      <c r="XU86" s="10"/>
      <c r="XV86" s="10"/>
      <c r="XW86" s="10"/>
      <c r="XX86" s="10"/>
      <c r="XY86" s="10"/>
      <c r="XZ86" s="10"/>
      <c r="YA86" s="10"/>
      <c r="YB86" s="10"/>
      <c r="YC86" s="10"/>
      <c r="YD86" s="10"/>
      <c r="YE86" s="10"/>
      <c r="YF86" s="10"/>
      <c r="YG86" s="10"/>
      <c r="YH86" s="10"/>
      <c r="YI86" s="10"/>
      <c r="YJ86" s="10"/>
      <c r="YK86" s="10"/>
      <c r="YL86" s="10"/>
      <c r="YM86" s="10"/>
      <c r="YN86" s="10"/>
      <c r="YO86" s="10"/>
      <c r="YP86" s="10"/>
      <c r="YQ86" s="10"/>
      <c r="YR86" s="10"/>
      <c r="YS86" s="10"/>
      <c r="YT86" s="10"/>
      <c r="YU86" s="10"/>
      <c r="YV86" s="10"/>
      <c r="YW86" s="10"/>
      <c r="YX86" s="10"/>
      <c r="YY86" s="10"/>
      <c r="YZ86" s="10"/>
      <c r="ZA86" s="10"/>
      <c r="ZB86" s="10"/>
      <c r="ZC86" s="10"/>
      <c r="ZD86" s="10"/>
      <c r="ZE86" s="10"/>
      <c r="ZF86" s="10"/>
      <c r="ZG86" s="10"/>
      <c r="ZH86" s="10"/>
      <c r="ZI86" s="10"/>
      <c r="ZJ86" s="10"/>
      <c r="ZK86" s="10"/>
      <c r="ZL86" s="10"/>
      <c r="ZM86" s="10"/>
      <c r="ZN86" s="10"/>
      <c r="ZO86" s="10"/>
      <c r="ZP86" s="10"/>
      <c r="ZQ86" s="10"/>
      <c r="ZR86" s="10"/>
      <c r="ZS86" s="10"/>
      <c r="ZT86" s="10"/>
      <c r="ZU86" s="10"/>
      <c r="ZV86" s="10"/>
      <c r="ZW86" s="10"/>
      <c r="ZX86" s="10"/>
      <c r="ZY86" s="10"/>
      <c r="ZZ86" s="10"/>
      <c r="AAA86" s="10"/>
      <c r="AAB86" s="10"/>
      <c r="AAC86" s="10"/>
      <c r="AAD86" s="10"/>
      <c r="AAE86" s="10"/>
      <c r="AAF86" s="10"/>
      <c r="AAG86" s="10"/>
      <c r="AAH86" s="10"/>
      <c r="AAI86" s="10"/>
      <c r="AAJ86" s="10"/>
      <c r="AAK86" s="10"/>
      <c r="AAL86" s="10"/>
      <c r="AAM86" s="10"/>
      <c r="AAN86" s="10"/>
      <c r="AAO86" s="10"/>
      <c r="AAP86" s="10"/>
      <c r="AAQ86" s="10"/>
      <c r="AAR86" s="10"/>
      <c r="AAS86" s="10"/>
      <c r="AAT86" s="10"/>
      <c r="AAU86" s="10"/>
      <c r="AAV86" s="10"/>
      <c r="AAW86" s="10"/>
      <c r="AAX86" s="10"/>
      <c r="AAY86" s="10"/>
      <c r="AAZ86" s="10"/>
      <c r="ABA86" s="10"/>
      <c r="ABB86" s="10"/>
      <c r="ABC86" s="10"/>
      <c r="ABD86" s="10"/>
    </row>
    <row r="87" spans="1:732" s="11" customFormat="1" ht="15" customHeight="1" x14ac:dyDescent="0.25">
      <c r="A87" s="29"/>
      <c r="B87" s="42" t="s">
        <v>77</v>
      </c>
      <c r="C87" s="31"/>
      <c r="D87" s="32"/>
      <c r="E87" s="30"/>
      <c r="F87" s="32"/>
      <c r="G87" s="30"/>
      <c r="H87" s="7"/>
      <c r="I87" s="8"/>
      <c r="J87" s="9"/>
      <c r="K87" s="7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  <c r="XK87" s="10"/>
      <c r="XL87" s="10"/>
      <c r="XM87" s="10"/>
      <c r="XN87" s="10"/>
      <c r="XO87" s="10"/>
      <c r="XP87" s="10"/>
      <c r="XQ87" s="10"/>
      <c r="XR87" s="10"/>
      <c r="XS87" s="10"/>
      <c r="XT87" s="10"/>
      <c r="XU87" s="10"/>
      <c r="XV87" s="10"/>
      <c r="XW87" s="10"/>
      <c r="XX87" s="10"/>
      <c r="XY87" s="10"/>
      <c r="XZ87" s="10"/>
      <c r="YA87" s="10"/>
      <c r="YB87" s="10"/>
      <c r="YC87" s="10"/>
      <c r="YD87" s="10"/>
      <c r="YE87" s="10"/>
      <c r="YF87" s="10"/>
      <c r="YG87" s="10"/>
      <c r="YH87" s="10"/>
      <c r="YI87" s="10"/>
      <c r="YJ87" s="10"/>
      <c r="YK87" s="10"/>
      <c r="YL87" s="10"/>
      <c r="YM87" s="10"/>
      <c r="YN87" s="10"/>
      <c r="YO87" s="10"/>
      <c r="YP87" s="10"/>
      <c r="YQ87" s="10"/>
      <c r="YR87" s="10"/>
      <c r="YS87" s="10"/>
      <c r="YT87" s="10"/>
      <c r="YU87" s="10"/>
      <c r="YV87" s="10"/>
      <c r="YW87" s="10"/>
      <c r="YX87" s="10"/>
      <c r="YY87" s="10"/>
      <c r="YZ87" s="10"/>
      <c r="ZA87" s="10"/>
      <c r="ZB87" s="10"/>
      <c r="ZC87" s="10"/>
      <c r="ZD87" s="10"/>
      <c r="ZE87" s="10"/>
      <c r="ZF87" s="10"/>
      <c r="ZG87" s="10"/>
      <c r="ZH87" s="10"/>
      <c r="ZI87" s="10"/>
      <c r="ZJ87" s="10"/>
      <c r="ZK87" s="10"/>
      <c r="ZL87" s="10"/>
      <c r="ZM87" s="10"/>
      <c r="ZN87" s="10"/>
      <c r="ZO87" s="10"/>
      <c r="ZP87" s="10"/>
      <c r="ZQ87" s="10"/>
      <c r="ZR87" s="10"/>
      <c r="ZS87" s="10"/>
      <c r="ZT87" s="10"/>
      <c r="ZU87" s="10"/>
      <c r="ZV87" s="10"/>
      <c r="ZW87" s="10"/>
      <c r="ZX87" s="10"/>
      <c r="ZY87" s="10"/>
      <c r="ZZ87" s="10"/>
      <c r="AAA87" s="10"/>
      <c r="AAB87" s="10"/>
      <c r="AAC87" s="10"/>
      <c r="AAD87" s="10"/>
      <c r="AAE87" s="10"/>
      <c r="AAF87" s="10"/>
      <c r="AAG87" s="10"/>
      <c r="AAH87" s="10"/>
      <c r="AAI87" s="10"/>
      <c r="AAJ87" s="10"/>
      <c r="AAK87" s="10"/>
      <c r="AAL87" s="10"/>
      <c r="AAM87" s="10"/>
      <c r="AAN87" s="10"/>
      <c r="AAO87" s="10"/>
      <c r="AAP87" s="10"/>
      <c r="AAQ87" s="10"/>
      <c r="AAR87" s="10"/>
      <c r="AAS87" s="10"/>
      <c r="AAT87" s="10"/>
      <c r="AAU87" s="10"/>
      <c r="AAV87" s="10"/>
      <c r="AAW87" s="10"/>
      <c r="AAX87" s="10"/>
      <c r="AAY87" s="10"/>
      <c r="AAZ87" s="10"/>
      <c r="ABA87" s="10"/>
      <c r="ABB87" s="10"/>
      <c r="ABC87" s="10"/>
      <c r="ABD87" s="10"/>
    </row>
    <row r="88" spans="1:732" s="11" customFormat="1" ht="15" customHeight="1" x14ac:dyDescent="0.25">
      <c r="A88" s="29"/>
      <c r="B88" s="42" t="s">
        <v>35</v>
      </c>
      <c r="C88" s="31"/>
      <c r="D88" s="32"/>
      <c r="E88" s="30"/>
      <c r="F88" s="32"/>
      <c r="G88" s="30"/>
      <c r="H88" s="7"/>
      <c r="I88" s="8"/>
      <c r="J88" s="9"/>
      <c r="K88" s="7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</row>
    <row r="89" spans="1:732" s="11" customFormat="1" ht="15" customHeight="1" x14ac:dyDescent="0.25">
      <c r="A89" s="29"/>
      <c r="B89" s="30"/>
      <c r="C89" s="31"/>
      <c r="D89" s="32"/>
      <c r="E89" s="30"/>
      <c r="F89" s="32"/>
      <c r="G89" s="30"/>
      <c r="H89" s="7"/>
      <c r="I89" s="8"/>
      <c r="J89" s="9"/>
      <c r="K89" s="7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  <c r="ZT89" s="10"/>
      <c r="ZU89" s="10"/>
      <c r="ZV89" s="10"/>
      <c r="ZW89" s="10"/>
      <c r="ZX89" s="10"/>
      <c r="ZY89" s="10"/>
      <c r="ZZ89" s="10"/>
      <c r="AAA89" s="10"/>
      <c r="AAB89" s="10"/>
      <c r="AAC89" s="10"/>
      <c r="AAD89" s="10"/>
      <c r="AAE89" s="10"/>
      <c r="AAF89" s="10"/>
      <c r="AAG89" s="10"/>
      <c r="AAH89" s="10"/>
      <c r="AAI89" s="10"/>
      <c r="AAJ89" s="10"/>
      <c r="AAK89" s="10"/>
      <c r="AAL89" s="10"/>
      <c r="AAM89" s="10"/>
      <c r="AAN89" s="10"/>
      <c r="AAO89" s="10"/>
      <c r="AAP89" s="10"/>
      <c r="AAQ89" s="10"/>
      <c r="AAR89" s="10"/>
      <c r="AAS89" s="10"/>
      <c r="AAT89" s="10"/>
      <c r="AAU89" s="10"/>
      <c r="AAV89" s="10"/>
      <c r="AAW89" s="10"/>
      <c r="AAX89" s="10"/>
      <c r="AAY89" s="10"/>
      <c r="AAZ89" s="10"/>
      <c r="ABA89" s="10"/>
      <c r="ABB89" s="10"/>
      <c r="ABC89" s="10"/>
      <c r="ABD89" s="10"/>
    </row>
    <row r="90" spans="1:732" ht="18" customHeight="1" x14ac:dyDescent="0.25"/>
    <row r="91" spans="1:732" ht="16.5" customHeight="1" x14ac:dyDescent="0.25"/>
  </sheetData>
  <mergeCells count="21">
    <mergeCell ref="C63:D63"/>
    <mergeCell ref="A1:C1"/>
    <mergeCell ref="D1:G1"/>
    <mergeCell ref="D2:G2"/>
    <mergeCell ref="I6:J6"/>
    <mergeCell ref="A62:E62"/>
    <mergeCell ref="D59:F59"/>
    <mergeCell ref="D4:E4"/>
    <mergeCell ref="D5:E5"/>
    <mergeCell ref="C75:D75"/>
    <mergeCell ref="C76:D76"/>
    <mergeCell ref="C64:D64"/>
    <mergeCell ref="C67:D67"/>
    <mergeCell ref="C71:D71"/>
    <mergeCell ref="C73:D73"/>
    <mergeCell ref="C74:D74"/>
    <mergeCell ref="C65:D65"/>
    <mergeCell ref="C70:D70"/>
    <mergeCell ref="C68:D68"/>
    <mergeCell ref="C66:D66"/>
    <mergeCell ref="C69:D69"/>
  </mergeCells>
  <phoneticPr fontId="12" type="noConversion"/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0"/>
  <sheetViews>
    <sheetView tabSelected="1" topLeftCell="A10" workbookViewId="0">
      <selection activeCell="P47" sqref="P47"/>
    </sheetView>
  </sheetViews>
  <sheetFormatPr defaultRowHeight="15" x14ac:dyDescent="0.25"/>
  <cols>
    <col min="1" max="1" width="10.42578125" customWidth="1"/>
    <col min="2" max="2" width="36.85546875" customWidth="1"/>
    <col min="4" max="4" width="11.5703125" customWidth="1"/>
    <col min="11" max="11" width="10.140625" bestFit="1" customWidth="1"/>
    <col min="13" max="13" width="10.140625" bestFit="1" customWidth="1"/>
  </cols>
  <sheetData>
    <row r="1" spans="1:11" ht="15.75" thickBot="1" x14ac:dyDescent="0.3">
      <c r="A1" s="266"/>
      <c r="B1" s="266"/>
      <c r="C1" s="266"/>
      <c r="D1" s="270"/>
      <c r="E1" s="266"/>
      <c r="F1" s="266"/>
      <c r="G1" s="266"/>
      <c r="H1" s="266"/>
      <c r="I1" s="266"/>
      <c r="J1" s="266"/>
      <c r="K1" s="266"/>
    </row>
    <row r="2" spans="1:11" ht="33.75" customHeight="1" thickBot="1" x14ac:dyDescent="0.3">
      <c r="A2" s="278" t="s">
        <v>131</v>
      </c>
      <c r="B2" s="359" t="s">
        <v>61</v>
      </c>
      <c r="C2" s="360"/>
      <c r="D2" s="360"/>
      <c r="E2" s="360"/>
      <c r="F2" s="361"/>
      <c r="G2" s="263" t="s">
        <v>57</v>
      </c>
      <c r="H2" s="269"/>
      <c r="I2" s="269"/>
      <c r="J2" s="269"/>
      <c r="K2" s="269"/>
    </row>
    <row r="3" spans="1:11" x14ac:dyDescent="0.25">
      <c r="A3" s="277" t="s">
        <v>100</v>
      </c>
      <c r="B3" s="271" t="s">
        <v>101</v>
      </c>
      <c r="C3" s="271" t="s">
        <v>102</v>
      </c>
      <c r="D3" s="265" t="s">
        <v>105</v>
      </c>
      <c r="E3" s="271" t="s">
        <v>62</v>
      </c>
      <c r="F3" s="356" t="s">
        <v>106</v>
      </c>
      <c r="G3" s="356"/>
      <c r="H3" s="266"/>
      <c r="I3" s="266"/>
      <c r="J3" s="266"/>
      <c r="K3" s="266"/>
    </row>
    <row r="4" spans="1:11" ht="38.25" x14ac:dyDescent="0.25">
      <c r="A4" s="276">
        <v>100206</v>
      </c>
      <c r="B4" s="275" t="s">
        <v>63</v>
      </c>
      <c r="C4" s="276" t="s">
        <v>132</v>
      </c>
      <c r="D4" s="273">
        <v>976.61</v>
      </c>
      <c r="E4" s="279">
        <v>0.03</v>
      </c>
      <c r="F4" s="356">
        <f>E4*D4</f>
        <v>29.298299999999998</v>
      </c>
      <c r="G4" s="356"/>
    </row>
    <row r="5" spans="1:11" ht="102.75" thickBot="1" x14ac:dyDescent="0.3">
      <c r="A5" s="276" t="s">
        <v>133</v>
      </c>
      <c r="B5" s="275" t="s">
        <v>64</v>
      </c>
      <c r="C5" s="276" t="s">
        <v>57</v>
      </c>
      <c r="D5" s="272">
        <v>50</v>
      </c>
      <c r="E5" s="297">
        <v>1</v>
      </c>
      <c r="F5" s="356">
        <f>E5*D5</f>
        <v>50</v>
      </c>
      <c r="G5" s="356"/>
      <c r="H5" s="266"/>
    </row>
    <row r="6" spans="1:11" ht="15.75" thickBot="1" x14ac:dyDescent="0.3">
      <c r="A6" s="267"/>
      <c r="B6" s="268"/>
      <c r="C6" s="267"/>
      <c r="D6" s="270"/>
      <c r="E6" s="266"/>
      <c r="F6" s="357">
        <f>SUM(F4:G5)</f>
        <v>79.298299999999998</v>
      </c>
      <c r="G6" s="358"/>
      <c r="H6" s="266"/>
      <c r="I6" s="266"/>
      <c r="J6" s="266"/>
      <c r="K6" s="266"/>
    </row>
    <row r="7" spans="1:11" ht="15.75" thickBot="1" x14ac:dyDescent="0.3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</row>
    <row r="8" spans="1:11" ht="32.25" customHeight="1" thickBot="1" x14ac:dyDescent="0.3">
      <c r="A8" s="278" t="s">
        <v>107</v>
      </c>
      <c r="B8" s="359" t="s">
        <v>117</v>
      </c>
      <c r="C8" s="360"/>
      <c r="D8" s="360"/>
      <c r="E8" s="360"/>
      <c r="F8" s="361"/>
      <c r="G8" s="263" t="s">
        <v>25</v>
      </c>
      <c r="H8" s="269"/>
      <c r="I8" s="269"/>
      <c r="J8" s="269"/>
      <c r="K8" s="269"/>
    </row>
    <row r="9" spans="1:11" x14ac:dyDescent="0.25">
      <c r="A9" s="277" t="s">
        <v>100</v>
      </c>
      <c r="B9" s="271" t="s">
        <v>101</v>
      </c>
      <c r="C9" s="271" t="s">
        <v>102</v>
      </c>
      <c r="D9" s="265" t="s">
        <v>105</v>
      </c>
      <c r="E9" s="271" t="s">
        <v>62</v>
      </c>
      <c r="F9" s="356" t="s">
        <v>106</v>
      </c>
      <c r="G9" s="356"/>
      <c r="H9" s="266"/>
      <c r="I9" s="266"/>
      <c r="J9" s="266"/>
      <c r="K9" s="266"/>
    </row>
    <row r="10" spans="1:11" ht="38.25" x14ac:dyDescent="0.25">
      <c r="A10" s="276">
        <v>43083</v>
      </c>
      <c r="B10" s="275" t="s">
        <v>111</v>
      </c>
      <c r="C10" s="275" t="s">
        <v>36</v>
      </c>
      <c r="D10" s="273">
        <v>12.13</v>
      </c>
      <c r="E10" s="279">
        <f>5*2</f>
        <v>10</v>
      </c>
      <c r="F10" s="356">
        <f>E10*D10</f>
        <v>121.30000000000001</v>
      </c>
      <c r="G10" s="356"/>
      <c r="H10" s="266"/>
      <c r="I10" t="s">
        <v>112</v>
      </c>
      <c r="K10" s="266"/>
    </row>
    <row r="11" spans="1:11" ht="25.5" x14ac:dyDescent="0.25">
      <c r="A11" s="276">
        <v>10997</v>
      </c>
      <c r="B11" s="275" t="s">
        <v>98</v>
      </c>
      <c r="C11" s="276" t="s">
        <v>36</v>
      </c>
      <c r="D11" s="272">
        <v>34</v>
      </c>
      <c r="E11" s="280">
        <v>0.1</v>
      </c>
      <c r="F11" s="356">
        <f t="shared" ref="F11:F15" si="0">E11*D11</f>
        <v>3.4000000000000004</v>
      </c>
      <c r="G11" s="356"/>
      <c r="H11" s="266"/>
    </row>
    <row r="12" spans="1:11" ht="25.5" x14ac:dyDescent="0.25">
      <c r="A12" s="276">
        <v>11975</v>
      </c>
      <c r="B12" s="275" t="s">
        <v>194</v>
      </c>
      <c r="C12" s="276" t="s">
        <v>113</v>
      </c>
      <c r="D12" s="272">
        <v>25.95</v>
      </c>
      <c r="E12" s="280">
        <f>4/3.1</f>
        <v>1.2903225806451613</v>
      </c>
      <c r="F12" s="356">
        <f t="shared" ref="F12" si="1">E12*D12</f>
        <v>33.483870967741936</v>
      </c>
      <c r="G12" s="356"/>
      <c r="H12" s="266"/>
      <c r="I12" s="266"/>
    </row>
    <row r="13" spans="1:11" ht="25.5" x14ac:dyDescent="0.25">
      <c r="A13" s="276">
        <v>1332</v>
      </c>
      <c r="B13" s="275" t="s">
        <v>115</v>
      </c>
      <c r="C13" s="276" t="s">
        <v>36</v>
      </c>
      <c r="D13" s="272">
        <v>13.92</v>
      </c>
      <c r="E13" s="280">
        <f>0.013*74.69</f>
        <v>0.97096999999999989</v>
      </c>
      <c r="F13" s="356">
        <f t="shared" ref="F13" si="2">E13*D13</f>
        <v>13.515902399999998</v>
      </c>
      <c r="G13" s="356"/>
      <c r="H13" s="266"/>
      <c r="I13" s="266"/>
    </row>
    <row r="14" spans="1:11" ht="25.5" x14ac:dyDescent="0.25">
      <c r="A14" s="276">
        <v>88278</v>
      </c>
      <c r="B14" s="275" t="s">
        <v>108</v>
      </c>
      <c r="C14" s="276" t="s">
        <v>103</v>
      </c>
      <c r="D14" s="272">
        <v>23.12</v>
      </c>
      <c r="E14" s="280">
        <f>1.5/3.1</f>
        <v>0.48387096774193544</v>
      </c>
      <c r="F14" s="356">
        <f t="shared" si="0"/>
        <v>11.187096774193549</v>
      </c>
      <c r="G14" s="356"/>
      <c r="H14" s="266"/>
      <c r="I14" s="266"/>
      <c r="J14" s="266"/>
      <c r="K14" s="266"/>
    </row>
    <row r="15" spans="1:11" ht="26.25" thickBot="1" x14ac:dyDescent="0.3">
      <c r="A15" s="276">
        <v>88316</v>
      </c>
      <c r="B15" s="275" t="s">
        <v>104</v>
      </c>
      <c r="C15" s="276" t="s">
        <v>103</v>
      </c>
      <c r="D15" s="272">
        <v>19.78</v>
      </c>
      <c r="E15" s="279">
        <f>0.5/3.1</f>
        <v>0.16129032258064516</v>
      </c>
      <c r="F15" s="356">
        <f t="shared" si="0"/>
        <v>3.1903225806451614</v>
      </c>
      <c r="G15" s="356"/>
      <c r="H15" s="266"/>
      <c r="I15" s="266"/>
      <c r="J15" s="266"/>
      <c r="K15" s="266"/>
    </row>
    <row r="16" spans="1:11" ht="15.75" thickBot="1" x14ac:dyDescent="0.3">
      <c r="A16" s="267"/>
      <c r="B16" s="268"/>
      <c r="C16" s="267"/>
      <c r="D16" s="270"/>
      <c r="E16" s="266"/>
      <c r="F16" s="357">
        <f>SUM(F10:G15)</f>
        <v>186.07719272258063</v>
      </c>
      <c r="G16" s="358"/>
      <c r="H16" s="266"/>
      <c r="I16" s="266"/>
      <c r="J16" s="266"/>
      <c r="K16" s="266"/>
    </row>
    <row r="17" spans="1:12" x14ac:dyDescent="0.25">
      <c r="A17" s="266"/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2" ht="15.75" thickBot="1" x14ac:dyDescent="0.3">
      <c r="A18" s="266"/>
      <c r="B18" s="266"/>
      <c r="C18" s="266"/>
      <c r="D18" s="270"/>
      <c r="E18" s="266"/>
      <c r="F18" s="266"/>
      <c r="G18" s="266"/>
      <c r="H18" s="266"/>
      <c r="I18" s="266"/>
      <c r="J18" s="266"/>
      <c r="K18" s="266"/>
    </row>
    <row r="19" spans="1:12" ht="32.25" customHeight="1" thickBot="1" x14ac:dyDescent="0.3">
      <c r="A19" s="278" t="s">
        <v>109</v>
      </c>
      <c r="B19" s="359" t="s">
        <v>126</v>
      </c>
      <c r="C19" s="360"/>
      <c r="D19" s="360"/>
      <c r="E19" s="360"/>
      <c r="F19" s="361"/>
      <c r="G19" s="263" t="s">
        <v>25</v>
      </c>
      <c r="H19" s="269"/>
      <c r="I19" s="269"/>
      <c r="J19" s="269"/>
      <c r="K19" s="269"/>
    </row>
    <row r="20" spans="1:12" x14ac:dyDescent="0.25">
      <c r="A20" s="277" t="s">
        <v>100</v>
      </c>
      <c r="B20" s="271" t="s">
        <v>101</v>
      </c>
      <c r="C20" s="271" t="s">
        <v>102</v>
      </c>
      <c r="D20" s="265" t="s">
        <v>105</v>
      </c>
      <c r="E20" s="271" t="s">
        <v>62</v>
      </c>
      <c r="F20" s="356" t="s">
        <v>106</v>
      </c>
      <c r="G20" s="356"/>
      <c r="H20" s="266"/>
      <c r="I20" s="266"/>
      <c r="J20" s="266"/>
      <c r="K20" s="266"/>
    </row>
    <row r="21" spans="1:12" ht="38.25" x14ac:dyDescent="0.25">
      <c r="A21" s="276">
        <v>43083</v>
      </c>
      <c r="B21" s="275" t="s">
        <v>124</v>
      </c>
      <c r="C21" s="275" t="s">
        <v>36</v>
      </c>
      <c r="D21" s="273">
        <v>12.13</v>
      </c>
      <c r="E21" s="274">
        <f>6.234</f>
        <v>6.234</v>
      </c>
      <c r="F21" s="356">
        <f>E21*D21</f>
        <v>75.61842</v>
      </c>
      <c r="G21" s="356"/>
      <c r="H21" s="266"/>
      <c r="I21" t="s">
        <v>119</v>
      </c>
      <c r="K21" s="266"/>
    </row>
    <row r="22" spans="1:12" x14ac:dyDescent="0.25">
      <c r="A22" s="276">
        <v>4777</v>
      </c>
      <c r="B22" s="275" t="s">
        <v>125</v>
      </c>
      <c r="C22" s="275" t="s">
        <v>36</v>
      </c>
      <c r="D22" s="273">
        <v>11.23</v>
      </c>
      <c r="E22" s="279">
        <f>25.01/6.15</f>
        <v>4.0666666666666664</v>
      </c>
      <c r="F22" s="356">
        <f>E22*D22</f>
        <v>45.668666666666667</v>
      </c>
      <c r="G22" s="356"/>
      <c r="H22" s="266"/>
      <c r="K22" s="266"/>
    </row>
    <row r="23" spans="1:12" ht="25.5" x14ac:dyDescent="0.25">
      <c r="A23" s="276">
        <v>10997</v>
      </c>
      <c r="B23" s="275" t="s">
        <v>98</v>
      </c>
      <c r="C23" s="276" t="s">
        <v>36</v>
      </c>
      <c r="D23" s="272">
        <v>34</v>
      </c>
      <c r="E23" s="280">
        <v>0.1</v>
      </c>
      <c r="F23" s="356">
        <f t="shared" ref="F23:F27" si="3">E23*D23</f>
        <v>3.4000000000000004</v>
      </c>
      <c r="G23" s="356"/>
      <c r="H23" s="266"/>
      <c r="I23" t="s">
        <v>120</v>
      </c>
    </row>
    <row r="24" spans="1:12" ht="38.25" x14ac:dyDescent="0.25">
      <c r="A24" s="276">
        <v>11964</v>
      </c>
      <c r="B24" s="275" t="s">
        <v>114</v>
      </c>
      <c r="C24" s="276" t="s">
        <v>113</v>
      </c>
      <c r="D24" s="272">
        <v>2.63</v>
      </c>
      <c r="E24" s="280">
        <v>0.5</v>
      </c>
      <c r="F24" s="356">
        <f t="shared" si="3"/>
        <v>1.3149999999999999</v>
      </c>
      <c r="G24" s="356"/>
      <c r="H24" s="266"/>
      <c r="I24" t="s">
        <v>121</v>
      </c>
      <c r="K24" s="281">
        <f>12.57/6.15</f>
        <v>2.0439024390243903</v>
      </c>
      <c r="L24" t="s">
        <v>122</v>
      </c>
    </row>
    <row r="25" spans="1:12" ht="25.5" x14ac:dyDescent="0.25">
      <c r="A25" s="276">
        <v>1332</v>
      </c>
      <c r="B25" s="275" t="s">
        <v>115</v>
      </c>
      <c r="C25" s="276" t="s">
        <v>36</v>
      </c>
      <c r="D25" s="272">
        <v>13.92</v>
      </c>
      <c r="E25" s="280">
        <f>0.03*74.69/6.15</f>
        <v>0.36434146341463414</v>
      </c>
      <c r="F25" s="356">
        <f t="shared" si="3"/>
        <v>5.0716331707317073</v>
      </c>
      <c r="G25" s="356"/>
      <c r="H25" s="266"/>
      <c r="I25" s="266"/>
      <c r="K25" s="281">
        <f>K24*3.05</f>
        <v>6.2339024390243898</v>
      </c>
      <c r="L25" t="s">
        <v>123</v>
      </c>
    </row>
    <row r="26" spans="1:12" ht="25.5" x14ac:dyDescent="0.25">
      <c r="A26" s="276">
        <v>88278</v>
      </c>
      <c r="B26" s="275" t="s">
        <v>108</v>
      </c>
      <c r="C26" s="276" t="s">
        <v>103</v>
      </c>
      <c r="D26" s="272">
        <v>23.12</v>
      </c>
      <c r="E26" s="280">
        <f>4/6.15</f>
        <v>0.65040650406504064</v>
      </c>
      <c r="F26" s="356">
        <f t="shared" si="3"/>
        <v>15.03739837398374</v>
      </c>
      <c r="G26" s="356"/>
      <c r="H26" s="266"/>
      <c r="I26" s="266"/>
      <c r="J26" s="266"/>
      <c r="K26" s="266"/>
    </row>
    <row r="27" spans="1:12" ht="26.25" thickBot="1" x14ac:dyDescent="0.3">
      <c r="A27" s="276">
        <v>88316</v>
      </c>
      <c r="B27" s="275" t="s">
        <v>104</v>
      </c>
      <c r="C27" s="276" t="s">
        <v>103</v>
      </c>
      <c r="D27" s="272">
        <v>19.78</v>
      </c>
      <c r="E27" s="279">
        <f>2/6.15</f>
        <v>0.32520325203252032</v>
      </c>
      <c r="F27" s="356">
        <f t="shared" si="3"/>
        <v>6.4325203252032521</v>
      </c>
      <c r="G27" s="356"/>
      <c r="H27" s="266"/>
      <c r="I27" s="266"/>
      <c r="J27" s="266"/>
      <c r="K27" s="266"/>
    </row>
    <row r="28" spans="1:12" ht="15.75" thickBot="1" x14ac:dyDescent="0.3">
      <c r="A28" s="267"/>
      <c r="B28" s="268"/>
      <c r="C28" s="267"/>
      <c r="D28" s="270"/>
      <c r="E28" s="266"/>
      <c r="F28" s="357">
        <f>SUM(F21:G27)</f>
        <v>152.54363853658538</v>
      </c>
      <c r="G28" s="358"/>
      <c r="H28" s="266"/>
      <c r="I28" s="266"/>
      <c r="J28" s="266"/>
      <c r="K28" s="266"/>
    </row>
    <row r="30" spans="1:12" ht="15.75" thickBot="1" x14ac:dyDescent="0.3">
      <c r="A30" s="266"/>
      <c r="B30" s="266"/>
      <c r="C30" s="266"/>
      <c r="D30" s="270"/>
      <c r="E30" s="266"/>
      <c r="F30" s="266"/>
      <c r="G30" s="266"/>
      <c r="H30" s="266"/>
      <c r="I30" s="266"/>
      <c r="J30" s="266"/>
      <c r="K30" s="266"/>
    </row>
    <row r="31" spans="1:12" ht="32.25" customHeight="1" thickBot="1" x14ac:dyDescent="0.3">
      <c r="A31" s="278" t="s">
        <v>118</v>
      </c>
      <c r="B31" s="359" t="s">
        <v>127</v>
      </c>
      <c r="C31" s="360"/>
      <c r="D31" s="360"/>
      <c r="E31" s="360"/>
      <c r="F31" s="361"/>
      <c r="G31" s="263" t="s">
        <v>25</v>
      </c>
      <c r="H31" s="269"/>
      <c r="I31" s="269"/>
      <c r="J31" s="269"/>
      <c r="K31" s="269"/>
    </row>
    <row r="32" spans="1:12" x14ac:dyDescent="0.25">
      <c r="A32" s="277" t="s">
        <v>100</v>
      </c>
      <c r="B32" s="271" t="s">
        <v>101</v>
      </c>
      <c r="C32" s="271" t="s">
        <v>102</v>
      </c>
      <c r="D32" s="265" t="s">
        <v>105</v>
      </c>
      <c r="E32" s="271" t="s">
        <v>62</v>
      </c>
      <c r="F32" s="356" t="s">
        <v>106</v>
      </c>
      <c r="G32" s="356"/>
      <c r="H32" s="266"/>
      <c r="I32" s="266"/>
      <c r="J32" s="266"/>
      <c r="K32" s="266"/>
    </row>
    <row r="33" spans="1:12" ht="38.25" x14ac:dyDescent="0.25">
      <c r="A33" s="276">
        <v>43083</v>
      </c>
      <c r="B33" s="275" t="s">
        <v>124</v>
      </c>
      <c r="C33" s="275" t="s">
        <v>36</v>
      </c>
      <c r="D33" s="273">
        <v>12.13</v>
      </c>
      <c r="E33" s="274">
        <f>6.296</f>
        <v>6.2960000000000003</v>
      </c>
      <c r="F33" s="356">
        <f>E33*D33</f>
        <v>76.370480000000015</v>
      </c>
      <c r="G33" s="356"/>
      <c r="H33" s="266"/>
      <c r="I33" t="s">
        <v>119</v>
      </c>
      <c r="K33" s="266"/>
    </row>
    <row r="34" spans="1:12" x14ac:dyDescent="0.25">
      <c r="A34" s="276">
        <v>4777</v>
      </c>
      <c r="B34" s="275" t="s">
        <v>125</v>
      </c>
      <c r="C34" s="275" t="s">
        <v>36</v>
      </c>
      <c r="D34" s="273">
        <v>11.23</v>
      </c>
      <c r="E34" s="279">
        <f>15.75/3.73</f>
        <v>4.2225201072386058</v>
      </c>
      <c r="F34" s="356">
        <f>E34*D34</f>
        <v>47.418900804289542</v>
      </c>
      <c r="G34" s="356"/>
      <c r="H34" s="266"/>
      <c r="K34" s="266"/>
    </row>
    <row r="35" spans="1:12" ht="25.5" x14ac:dyDescent="0.25">
      <c r="A35" s="276">
        <v>10997</v>
      </c>
      <c r="B35" s="275" t="s">
        <v>98</v>
      </c>
      <c r="C35" s="276" t="s">
        <v>36</v>
      </c>
      <c r="D35" s="272">
        <v>34</v>
      </c>
      <c r="E35" s="280">
        <v>0.1</v>
      </c>
      <c r="F35" s="356">
        <f t="shared" ref="F35:F39" si="4">E35*D35</f>
        <v>3.4000000000000004</v>
      </c>
      <c r="G35" s="356"/>
      <c r="H35" s="266"/>
      <c r="I35" t="s">
        <v>128</v>
      </c>
    </row>
    <row r="36" spans="1:12" ht="38.25" x14ac:dyDescent="0.25">
      <c r="A36" s="276">
        <v>11964</v>
      </c>
      <c r="B36" s="275" t="s">
        <v>114</v>
      </c>
      <c r="C36" s="276" t="s">
        <v>113</v>
      </c>
      <c r="D36" s="272">
        <v>2.63</v>
      </c>
      <c r="E36" s="280">
        <f>2/3.73</f>
        <v>0.53619302949061665</v>
      </c>
      <c r="F36" s="356">
        <f t="shared" si="4"/>
        <v>1.4101876675603218</v>
      </c>
      <c r="G36" s="356"/>
      <c r="H36" s="266"/>
      <c r="I36" t="s">
        <v>121</v>
      </c>
      <c r="K36" s="281">
        <f>7.7/3.73</f>
        <v>2.064343163538874</v>
      </c>
      <c r="L36" t="s">
        <v>122</v>
      </c>
    </row>
    <row r="37" spans="1:12" ht="25.5" x14ac:dyDescent="0.25">
      <c r="A37" s="276">
        <v>1332</v>
      </c>
      <c r="B37" s="275" t="s">
        <v>115</v>
      </c>
      <c r="C37" s="276" t="s">
        <v>36</v>
      </c>
      <c r="D37" s="272">
        <v>13.92</v>
      </c>
      <c r="E37" s="280">
        <f>0.025*74.69/3.73</f>
        <v>0.50060321715817702</v>
      </c>
      <c r="F37" s="356">
        <f t="shared" si="4"/>
        <v>6.9683967828418236</v>
      </c>
      <c r="G37" s="356"/>
      <c r="H37" s="266"/>
      <c r="I37" s="266"/>
      <c r="K37" s="281">
        <f>K36*3.05</f>
        <v>6.2962466487935655</v>
      </c>
      <c r="L37" t="s">
        <v>123</v>
      </c>
    </row>
    <row r="38" spans="1:12" ht="25.5" x14ac:dyDescent="0.25">
      <c r="A38" s="276">
        <v>88278</v>
      </c>
      <c r="B38" s="275" t="s">
        <v>108</v>
      </c>
      <c r="C38" s="276" t="s">
        <v>103</v>
      </c>
      <c r="D38" s="272">
        <v>23.12</v>
      </c>
      <c r="E38" s="280">
        <f>2/3.73</f>
        <v>0.53619302949061665</v>
      </c>
      <c r="F38" s="356">
        <f t="shared" si="4"/>
        <v>12.396782841823057</v>
      </c>
      <c r="G38" s="356"/>
      <c r="H38" s="266"/>
      <c r="I38" s="266"/>
      <c r="J38" s="266"/>
      <c r="K38" s="266"/>
    </row>
    <row r="39" spans="1:12" ht="26.25" thickBot="1" x14ac:dyDescent="0.3">
      <c r="A39" s="276">
        <v>88316</v>
      </c>
      <c r="B39" s="275" t="s">
        <v>104</v>
      </c>
      <c r="C39" s="276" t="s">
        <v>103</v>
      </c>
      <c r="D39" s="272">
        <v>19.78</v>
      </c>
      <c r="E39" s="279">
        <f>1/3.73</f>
        <v>0.26809651474530832</v>
      </c>
      <c r="F39" s="356">
        <f t="shared" si="4"/>
        <v>5.3029490616621988</v>
      </c>
      <c r="G39" s="356"/>
      <c r="H39" s="266"/>
      <c r="I39" s="266"/>
      <c r="J39" s="266"/>
      <c r="K39" s="266"/>
    </row>
    <row r="40" spans="1:12" ht="15.75" thickBot="1" x14ac:dyDescent="0.3">
      <c r="A40" s="267"/>
      <c r="B40" s="268"/>
      <c r="C40" s="267"/>
      <c r="D40" s="270"/>
      <c r="E40" s="266"/>
      <c r="F40" s="357">
        <f>SUM(F33:G39)</f>
        <v>153.26769715817696</v>
      </c>
      <c r="G40" s="358"/>
      <c r="H40" s="266"/>
      <c r="I40" s="266"/>
      <c r="J40" s="266"/>
      <c r="K40" s="266"/>
    </row>
    <row r="42" spans="1:12" ht="15.75" thickBot="1" x14ac:dyDescent="0.3">
      <c r="A42" s="266"/>
      <c r="B42" s="266"/>
      <c r="C42" s="266"/>
      <c r="D42" s="270"/>
      <c r="E42" s="266"/>
      <c r="F42" s="266"/>
      <c r="G42" s="266"/>
      <c r="H42" s="266"/>
      <c r="I42" s="266"/>
      <c r="J42" s="266"/>
      <c r="K42" s="266"/>
    </row>
    <row r="43" spans="1:12" ht="33.75" customHeight="1" thickBot="1" x14ac:dyDescent="0.3">
      <c r="A43" s="278" t="s">
        <v>99</v>
      </c>
      <c r="B43" s="359" t="s">
        <v>116</v>
      </c>
      <c r="C43" s="360"/>
      <c r="D43" s="360"/>
      <c r="E43" s="360"/>
      <c r="F43" s="361"/>
      <c r="G43" s="263" t="s">
        <v>4</v>
      </c>
      <c r="H43" s="269"/>
      <c r="I43" s="269"/>
      <c r="J43" s="269"/>
      <c r="K43" s="269"/>
    </row>
    <row r="44" spans="1:12" x14ac:dyDescent="0.25">
      <c r="A44" s="277" t="s">
        <v>100</v>
      </c>
      <c r="B44" s="271" t="s">
        <v>101</v>
      </c>
      <c r="C44" s="271" t="s">
        <v>102</v>
      </c>
      <c r="D44" s="265" t="s">
        <v>105</v>
      </c>
      <c r="E44" s="271" t="s">
        <v>62</v>
      </c>
      <c r="F44" s="356" t="s">
        <v>106</v>
      </c>
      <c r="G44" s="356"/>
      <c r="H44" s="266"/>
      <c r="I44" s="266"/>
      <c r="J44" s="266"/>
      <c r="K44" s="266"/>
    </row>
    <row r="45" spans="1:12" ht="38.25" x14ac:dyDescent="0.25">
      <c r="A45" s="276">
        <v>43083</v>
      </c>
      <c r="B45" s="275" t="s">
        <v>110</v>
      </c>
      <c r="C45" s="275" t="s">
        <v>36</v>
      </c>
      <c r="D45" s="273">
        <v>12.13</v>
      </c>
      <c r="E45" s="279">
        <v>2.48516</v>
      </c>
      <c r="F45" s="356">
        <f>E45*D45</f>
        <v>30.144990800000002</v>
      </c>
      <c r="G45" s="356"/>
      <c r="I45" t="s">
        <v>92</v>
      </c>
    </row>
    <row r="46" spans="1:12" ht="25.5" x14ac:dyDescent="0.25">
      <c r="A46" s="276">
        <v>10997</v>
      </c>
      <c r="B46" s="275" t="s">
        <v>98</v>
      </c>
      <c r="C46" s="276" t="s">
        <v>36</v>
      </c>
      <c r="D46" s="272">
        <v>34</v>
      </c>
      <c r="E46" s="264">
        <v>0.23400000000000001</v>
      </c>
      <c r="F46" s="356">
        <f t="shared" ref="F46:F48" si="5">E46*D46</f>
        <v>7.9560000000000004</v>
      </c>
      <c r="G46" s="356"/>
      <c r="H46" s="266"/>
      <c r="I46" t="s">
        <v>97</v>
      </c>
      <c r="L46">
        <f>524.99/211.25</f>
        <v>2.4851597633136095</v>
      </c>
    </row>
    <row r="47" spans="1:12" ht="25.5" x14ac:dyDescent="0.25">
      <c r="A47" s="276">
        <v>88278</v>
      </c>
      <c r="B47" s="275" t="s">
        <v>108</v>
      </c>
      <c r="C47" s="276" t="s">
        <v>103</v>
      </c>
      <c r="D47" s="272">
        <v>23.12</v>
      </c>
      <c r="E47" s="264">
        <v>0.21299999999999999</v>
      </c>
      <c r="F47" s="356">
        <f t="shared" si="5"/>
        <v>4.9245600000000005</v>
      </c>
      <c r="G47" s="356"/>
      <c r="H47" s="266"/>
      <c r="I47" s="266"/>
      <c r="J47" s="266"/>
      <c r="K47" s="266"/>
    </row>
    <row r="48" spans="1:12" ht="26.25" thickBot="1" x14ac:dyDescent="0.3">
      <c r="A48" s="276">
        <v>88316</v>
      </c>
      <c r="B48" s="275" t="s">
        <v>104</v>
      </c>
      <c r="C48" s="276" t="s">
        <v>103</v>
      </c>
      <c r="D48" s="272">
        <v>19.78</v>
      </c>
      <c r="E48" s="274">
        <v>0.106</v>
      </c>
      <c r="F48" s="356">
        <f t="shared" si="5"/>
        <v>2.0966800000000001</v>
      </c>
      <c r="G48" s="356"/>
      <c r="H48" s="266"/>
      <c r="I48" s="266"/>
      <c r="J48" s="266"/>
      <c r="K48" s="266"/>
    </row>
    <row r="49" spans="1:13" ht="15.75" thickBot="1" x14ac:dyDescent="0.3">
      <c r="A49" s="267"/>
      <c r="B49" s="268"/>
      <c r="C49" s="267"/>
      <c r="D49" s="270"/>
      <c r="E49" s="266"/>
      <c r="F49" s="357">
        <f>SUM(F45:G48)</f>
        <v>45.122230800000004</v>
      </c>
      <c r="G49" s="358"/>
      <c r="H49" s="266"/>
      <c r="I49" s="266"/>
      <c r="J49" s="266"/>
      <c r="K49" s="266"/>
    </row>
    <row r="50" spans="1:13" x14ac:dyDescent="0.25">
      <c r="A50" s="266"/>
      <c r="B50" s="266"/>
      <c r="C50" s="266"/>
      <c r="D50" s="266"/>
      <c r="E50" s="266"/>
      <c r="F50" s="266"/>
      <c r="G50" s="266"/>
      <c r="H50" s="266"/>
      <c r="I50" s="266"/>
      <c r="J50" s="266"/>
      <c r="K50" s="266"/>
    </row>
    <row r="52" spans="1:13" ht="15.75" thickBot="1" x14ac:dyDescent="0.3">
      <c r="A52" s="266"/>
      <c r="B52" s="266"/>
      <c r="C52" s="266"/>
      <c r="D52" s="270"/>
      <c r="E52" s="266"/>
      <c r="F52" s="266"/>
      <c r="G52" s="266"/>
      <c r="H52" s="266"/>
      <c r="I52" s="266"/>
      <c r="J52" s="266"/>
      <c r="K52" s="266"/>
    </row>
    <row r="53" spans="1:13" ht="33.75" customHeight="1" thickBot="1" x14ac:dyDescent="0.3">
      <c r="A53" s="278" t="s">
        <v>199</v>
      </c>
      <c r="B53" s="359" t="s">
        <v>200</v>
      </c>
      <c r="C53" s="360"/>
      <c r="D53" s="360"/>
      <c r="E53" s="360"/>
      <c r="F53" s="361"/>
      <c r="G53" s="263" t="s">
        <v>4</v>
      </c>
      <c r="H53" s="269"/>
      <c r="I53" s="298" t="s">
        <v>210</v>
      </c>
      <c r="J53" s="316" t="s">
        <v>209</v>
      </c>
      <c r="K53" s="318">
        <v>121.39790000000001</v>
      </c>
    </row>
    <row r="54" spans="1:13" x14ac:dyDescent="0.25">
      <c r="A54" s="277" t="s">
        <v>100</v>
      </c>
      <c r="B54" s="271" t="s">
        <v>101</v>
      </c>
      <c r="C54" s="271" t="s">
        <v>102</v>
      </c>
      <c r="D54" s="265" t="s">
        <v>105</v>
      </c>
      <c r="E54" s="271" t="s">
        <v>62</v>
      </c>
      <c r="F54" s="356" t="s">
        <v>106</v>
      </c>
      <c r="G54" s="356"/>
      <c r="H54" s="266"/>
      <c r="I54" s="317"/>
      <c r="J54" s="298" t="s">
        <v>212</v>
      </c>
      <c r="K54" s="319">
        <v>112.9</v>
      </c>
      <c r="M54" s="320">
        <f>(K53+K54)/2</f>
        <v>117.14895000000001</v>
      </c>
    </row>
    <row r="55" spans="1:13" ht="51" x14ac:dyDescent="0.25">
      <c r="A55" s="275" t="s">
        <v>216</v>
      </c>
      <c r="B55" s="275" t="s">
        <v>201</v>
      </c>
      <c r="C55" s="275" t="s">
        <v>4</v>
      </c>
      <c r="D55" s="273">
        <v>117.149</v>
      </c>
      <c r="E55" s="279">
        <v>1.1499999999999999</v>
      </c>
      <c r="F55" s="356">
        <f>E55*D55</f>
        <v>134.72135</v>
      </c>
      <c r="G55" s="356"/>
      <c r="I55" t="s">
        <v>211</v>
      </c>
      <c r="J55" s="301" t="s">
        <v>209</v>
      </c>
      <c r="K55" s="318">
        <v>126.5</v>
      </c>
    </row>
    <row r="56" spans="1:13" ht="25.5" x14ac:dyDescent="0.25">
      <c r="A56" s="275" t="s">
        <v>217</v>
      </c>
      <c r="B56" s="275" t="s">
        <v>202</v>
      </c>
      <c r="C56" s="276" t="s">
        <v>213</v>
      </c>
      <c r="D56" s="272">
        <v>133.25</v>
      </c>
      <c r="E56" s="264">
        <v>0.03</v>
      </c>
      <c r="F56" s="356">
        <f t="shared" ref="F56:F58" si="6">E56*D56</f>
        <v>3.9975000000000001</v>
      </c>
      <c r="G56" s="356"/>
      <c r="H56" s="266"/>
      <c r="J56" s="298" t="s">
        <v>212</v>
      </c>
      <c r="K56" s="318">
        <v>140</v>
      </c>
      <c r="M56" s="320">
        <f>(K55+K56)/2</f>
        <v>133.25</v>
      </c>
    </row>
    <row r="57" spans="1:13" ht="25.5" x14ac:dyDescent="0.25">
      <c r="A57" s="276">
        <v>88323</v>
      </c>
      <c r="B57" s="275" t="s">
        <v>205</v>
      </c>
      <c r="C57" s="276" t="s">
        <v>103</v>
      </c>
      <c r="D57" s="272">
        <v>23.71</v>
      </c>
      <c r="E57" s="264">
        <v>5.6000000000000001E-2</v>
      </c>
      <c r="F57" s="356">
        <f t="shared" si="6"/>
        <v>1.3277600000000001</v>
      </c>
      <c r="G57" s="356"/>
      <c r="H57" s="266"/>
      <c r="I57" t="s">
        <v>206</v>
      </c>
    </row>
    <row r="58" spans="1:13" ht="26.25" thickBot="1" x14ac:dyDescent="0.3">
      <c r="A58" s="276">
        <v>88316</v>
      </c>
      <c r="B58" s="275" t="s">
        <v>104</v>
      </c>
      <c r="C58" s="276" t="s">
        <v>103</v>
      </c>
      <c r="D58" s="272">
        <v>19.78</v>
      </c>
      <c r="E58" s="264">
        <v>6.2E-2</v>
      </c>
      <c r="F58" s="356">
        <f t="shared" si="6"/>
        <v>1.2263600000000001</v>
      </c>
      <c r="G58" s="356"/>
      <c r="H58" s="266"/>
      <c r="I58" t="s">
        <v>207</v>
      </c>
    </row>
    <row r="59" spans="1:13" ht="15.75" thickBot="1" x14ac:dyDescent="0.3">
      <c r="A59" s="267"/>
      <c r="B59" s="268"/>
      <c r="C59" s="267"/>
      <c r="D59" s="270"/>
      <c r="E59" s="266"/>
      <c r="F59" s="357">
        <f>SUM(F55:G58)</f>
        <v>141.27297000000002</v>
      </c>
      <c r="G59" s="358"/>
      <c r="H59" s="266"/>
      <c r="I59" s="266"/>
      <c r="J59" s="266"/>
      <c r="K59" s="266"/>
    </row>
    <row r="60" spans="1:13" x14ac:dyDescent="0.25">
      <c r="A60" s="266"/>
      <c r="B60" s="266"/>
      <c r="C60" s="266"/>
      <c r="D60" s="266"/>
      <c r="E60" s="266"/>
      <c r="F60" s="266"/>
      <c r="G60" s="266"/>
      <c r="H60" s="266"/>
      <c r="I60" s="266"/>
      <c r="J60" s="266"/>
      <c r="K60" s="266"/>
    </row>
  </sheetData>
  <mergeCells count="48">
    <mergeCell ref="F58:G58"/>
    <mergeCell ref="F59:G59"/>
    <mergeCell ref="B53:F53"/>
    <mergeCell ref="F54:G54"/>
    <mergeCell ref="F55:G55"/>
    <mergeCell ref="F56:G56"/>
    <mergeCell ref="F57:G57"/>
    <mergeCell ref="B2:F2"/>
    <mergeCell ref="F3:G3"/>
    <mergeCell ref="F4:G4"/>
    <mergeCell ref="F5:G5"/>
    <mergeCell ref="F6:G6"/>
    <mergeCell ref="F48:G48"/>
    <mergeCell ref="F49:G49"/>
    <mergeCell ref="B8:F8"/>
    <mergeCell ref="F9:G9"/>
    <mergeCell ref="F10:G10"/>
    <mergeCell ref="F44:G44"/>
    <mergeCell ref="F45:G45"/>
    <mergeCell ref="F46:G46"/>
    <mergeCell ref="F47:G47"/>
    <mergeCell ref="B43:F43"/>
    <mergeCell ref="F11:G11"/>
    <mergeCell ref="F14:G14"/>
    <mergeCell ref="F15:G15"/>
    <mergeCell ref="F16:G16"/>
    <mergeCell ref="F12:G12"/>
    <mergeCell ref="F13:G13"/>
    <mergeCell ref="B19:F19"/>
    <mergeCell ref="F20:G20"/>
    <mergeCell ref="F21:G21"/>
    <mergeCell ref="F23:G23"/>
    <mergeCell ref="F24:G24"/>
    <mergeCell ref="F25:G25"/>
    <mergeCell ref="F26:G26"/>
    <mergeCell ref="F27:G27"/>
    <mergeCell ref="F28:G28"/>
    <mergeCell ref="F22:G22"/>
    <mergeCell ref="B31:F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"/>
  <sheetViews>
    <sheetView topLeftCell="A7" workbookViewId="0">
      <selection activeCell="M45" sqref="M45"/>
    </sheetView>
  </sheetViews>
  <sheetFormatPr defaultRowHeight="15" x14ac:dyDescent="0.25"/>
  <cols>
    <col min="3" max="3" width="13.140625" customWidth="1"/>
    <col min="4" max="4" width="13.5703125" customWidth="1"/>
    <col min="5" max="5" width="10.42578125" bestFit="1" customWidth="1"/>
    <col min="6" max="6" width="13.7109375" customWidth="1"/>
  </cols>
  <sheetData>
    <row r="1" spans="1:9" x14ac:dyDescent="0.25">
      <c r="A1" s="372" t="s">
        <v>37</v>
      </c>
      <c r="B1" s="373"/>
      <c r="C1" s="373"/>
      <c r="D1" s="373"/>
      <c r="E1" s="373"/>
      <c r="F1" s="374"/>
      <c r="G1" s="51"/>
      <c r="H1" s="51"/>
      <c r="I1" s="51"/>
    </row>
    <row r="2" spans="1:9" x14ac:dyDescent="0.25">
      <c r="A2" s="52" t="s">
        <v>38</v>
      </c>
      <c r="B2" s="369" t="s">
        <v>53</v>
      </c>
      <c r="C2" s="370"/>
      <c r="D2" s="370"/>
      <c r="E2" s="370"/>
      <c r="F2" s="371"/>
      <c r="G2" s="51"/>
      <c r="H2" s="51"/>
      <c r="I2" s="51"/>
    </row>
    <row r="3" spans="1:9" ht="18.75" x14ac:dyDescent="0.3">
      <c r="A3" s="53" t="s">
        <v>39</v>
      </c>
      <c r="B3" s="54"/>
      <c r="C3" s="54"/>
      <c r="D3" s="54"/>
      <c r="E3" s="54"/>
      <c r="F3" s="55"/>
      <c r="G3" s="51"/>
      <c r="H3" s="51"/>
      <c r="I3" s="51"/>
    </row>
    <row r="4" spans="1:9" x14ac:dyDescent="0.25">
      <c r="A4" s="56" t="s">
        <v>40</v>
      </c>
      <c r="B4" s="57" t="s">
        <v>28</v>
      </c>
      <c r="C4" s="58"/>
      <c r="D4" s="59" t="s">
        <v>41</v>
      </c>
      <c r="E4" s="60" t="s">
        <v>12</v>
      </c>
      <c r="F4" s="61" t="s">
        <v>42</v>
      </c>
      <c r="G4" s="51"/>
      <c r="H4" s="51"/>
      <c r="I4" s="51" t="s">
        <v>43</v>
      </c>
    </row>
    <row r="5" spans="1:9" ht="15.75" thickBot="1" x14ac:dyDescent="0.3">
      <c r="A5" s="62" t="s">
        <v>44</v>
      </c>
      <c r="B5" s="63"/>
      <c r="C5" s="64"/>
      <c r="D5" s="65">
        <v>1</v>
      </c>
      <c r="E5" s="66" t="s">
        <v>45</v>
      </c>
      <c r="F5" s="67" t="s">
        <v>12</v>
      </c>
      <c r="G5" s="51"/>
      <c r="H5" s="51"/>
      <c r="I5" s="51"/>
    </row>
    <row r="6" spans="1:9" ht="15.75" thickTop="1" x14ac:dyDescent="0.25">
      <c r="A6" s="68"/>
      <c r="B6" s="69" t="s">
        <v>208</v>
      </c>
      <c r="C6" s="70"/>
      <c r="D6" s="71"/>
      <c r="E6" s="72"/>
      <c r="F6" s="73"/>
      <c r="G6" s="51"/>
      <c r="H6" s="51"/>
      <c r="I6" s="51"/>
    </row>
    <row r="7" spans="1:9" x14ac:dyDescent="0.25">
      <c r="A7" s="74" t="s">
        <v>17</v>
      </c>
      <c r="B7" s="362" t="str">
        <f>'PLANILHA '!B64</f>
        <v>SERVIÇOS PROVISÓRIOS</v>
      </c>
      <c r="C7" s="363"/>
      <c r="D7" s="75">
        <v>100</v>
      </c>
      <c r="E7" s="76">
        <f>'PLANILHA '!C64</f>
        <v>812.8</v>
      </c>
      <c r="F7" s="321">
        <f>E7/E14</f>
        <v>8.1321197558841072E-3</v>
      </c>
      <c r="G7" s="51"/>
      <c r="H7" s="51"/>
      <c r="I7" s="51">
        <f t="shared" ref="I7:I13" si="0">SUM(D7:D7)</f>
        <v>100</v>
      </c>
    </row>
    <row r="8" spans="1:9" x14ac:dyDescent="0.25">
      <c r="A8" s="74" t="s">
        <v>22</v>
      </c>
      <c r="B8" s="362" t="str">
        <f>'PLANILHA '!B65</f>
        <v>DEMOLIÇÕES E RETIRADAS</v>
      </c>
      <c r="C8" s="363"/>
      <c r="D8" s="78">
        <v>100</v>
      </c>
      <c r="E8" s="76">
        <f>'PLANILHA '!C65</f>
        <v>6910.4291559999992</v>
      </c>
      <c r="F8" s="321">
        <f>E8/E14</f>
        <v>6.913931774255061E-2</v>
      </c>
      <c r="G8" s="51"/>
      <c r="H8" s="51"/>
      <c r="I8" s="51">
        <f t="shared" si="0"/>
        <v>100</v>
      </c>
    </row>
    <row r="9" spans="1:9" x14ac:dyDescent="0.25">
      <c r="A9" s="74" t="s">
        <v>58</v>
      </c>
      <c r="B9" s="362" t="str">
        <f>'PLANILHA '!B66</f>
        <v>INFRAESTRUTURA</v>
      </c>
      <c r="C9" s="363"/>
      <c r="D9" s="78">
        <v>100</v>
      </c>
      <c r="E9" s="76">
        <f>'PLANILHA '!C66</f>
        <v>1438.3461199999999</v>
      </c>
      <c r="F9" s="321">
        <f>E9/E14</f>
        <v>1.4390751597257938E-2</v>
      </c>
      <c r="G9" s="51"/>
      <c r="H9" s="51"/>
      <c r="I9" s="51">
        <f t="shared" si="0"/>
        <v>100</v>
      </c>
    </row>
    <row r="10" spans="1:9" x14ac:dyDescent="0.25">
      <c r="A10" s="74" t="s">
        <v>65</v>
      </c>
      <c r="B10" s="362" t="str">
        <f>'PLANILHA '!B67</f>
        <v>ESTRUTURA</v>
      </c>
      <c r="C10" s="363"/>
      <c r="D10" s="78">
        <v>100</v>
      </c>
      <c r="E10" s="76">
        <f>'PLANILHA '!C67</f>
        <v>20289.409129</v>
      </c>
      <c r="F10" s="321">
        <f>E10/E14</f>
        <v>0.20299693013429657</v>
      </c>
      <c r="G10" s="51"/>
      <c r="H10" s="51"/>
      <c r="I10" s="51">
        <f t="shared" si="0"/>
        <v>100</v>
      </c>
    </row>
    <row r="11" spans="1:9" x14ac:dyDescent="0.25">
      <c r="A11" s="74" t="s">
        <v>73</v>
      </c>
      <c r="B11" s="362" t="str">
        <f>'PLANILHA '!B68</f>
        <v>COBERTURA</v>
      </c>
      <c r="C11" s="363"/>
      <c r="D11" s="78">
        <v>100</v>
      </c>
      <c r="E11" s="76">
        <f>'PLANILHA '!C68</f>
        <v>64641.913553099992</v>
      </c>
      <c r="F11" s="321">
        <f>E11/E14</f>
        <v>0.64674677935939606</v>
      </c>
      <c r="G11" s="51"/>
      <c r="H11" s="51"/>
      <c r="I11" s="51">
        <f t="shared" si="0"/>
        <v>100</v>
      </c>
    </row>
    <row r="12" spans="1:9" x14ac:dyDescent="0.25">
      <c r="A12" s="74" t="s">
        <v>149</v>
      </c>
      <c r="B12" s="362" t="str">
        <f>'PLANILHA '!B69</f>
        <v xml:space="preserve">REVESTIMENTOS E PINTURAS </v>
      </c>
      <c r="C12" s="363"/>
      <c r="D12" s="78">
        <v>100</v>
      </c>
      <c r="E12" s="76">
        <f>'PLANILHA '!C69</f>
        <v>5508.0726617600003</v>
      </c>
      <c r="F12" s="321">
        <f>E12/E14</f>
        <v>5.510864481981257E-2</v>
      </c>
      <c r="G12" s="51"/>
      <c r="H12" s="51"/>
      <c r="I12" s="51">
        <f t="shared" si="0"/>
        <v>100</v>
      </c>
    </row>
    <row r="13" spans="1:9" x14ac:dyDescent="0.25">
      <c r="A13" s="74" t="s">
        <v>189</v>
      </c>
      <c r="B13" s="362" t="str">
        <f>'PLANILHA '!B70</f>
        <v xml:space="preserve">LIMPEZA FINAL DA OBRA </v>
      </c>
      <c r="C13" s="363"/>
      <c r="D13" s="78">
        <v>100</v>
      </c>
      <c r="E13" s="76">
        <f>'PLANILHA '!C70</f>
        <v>348.36908482000007</v>
      </c>
      <c r="F13" s="321">
        <f>E13/E14</f>
        <v>3.4854565908021516E-3</v>
      </c>
      <c r="G13" s="51"/>
      <c r="H13" s="51"/>
      <c r="I13" s="51">
        <f t="shared" si="0"/>
        <v>100</v>
      </c>
    </row>
    <row r="14" spans="1:9" x14ac:dyDescent="0.25">
      <c r="A14" s="74"/>
      <c r="B14" s="79"/>
      <c r="C14" s="80"/>
      <c r="D14" s="81"/>
      <c r="E14" s="82">
        <f>SUM(E7:E13)</f>
        <v>99949.339704679995</v>
      </c>
      <c r="F14" s="77"/>
      <c r="G14" s="51"/>
      <c r="H14" s="51"/>
      <c r="I14" s="51"/>
    </row>
    <row r="15" spans="1:9" ht="15.75" thickBot="1" x14ac:dyDescent="0.3">
      <c r="A15" s="83"/>
      <c r="B15" s="84"/>
      <c r="C15" s="84"/>
      <c r="D15" s="85"/>
      <c r="E15" s="86"/>
      <c r="F15" s="87"/>
      <c r="G15" s="51"/>
      <c r="H15" s="51"/>
      <c r="I15" s="51"/>
    </row>
    <row r="16" spans="1:9" ht="16.5" thickTop="1" thickBot="1" x14ac:dyDescent="0.3">
      <c r="A16" s="88"/>
      <c r="B16" s="89" t="s">
        <v>12</v>
      </c>
      <c r="C16" s="90"/>
      <c r="D16" s="91"/>
      <c r="E16" s="92">
        <f>E14</f>
        <v>99949.339704679995</v>
      </c>
      <c r="F16" s="322">
        <f>SUM(F7:F15)</f>
        <v>1</v>
      </c>
      <c r="H16" s="93"/>
      <c r="I16" s="51"/>
    </row>
    <row r="17" spans="1:14" ht="15.75" thickTop="1" x14ac:dyDescent="0.25">
      <c r="A17" s="94"/>
      <c r="B17" s="95"/>
      <c r="C17" s="96"/>
      <c r="D17" s="97"/>
      <c r="E17" s="98"/>
      <c r="F17" s="99"/>
      <c r="G17" s="51"/>
      <c r="H17" s="51"/>
      <c r="I17" s="51"/>
    </row>
    <row r="18" spans="1:14" x14ac:dyDescent="0.25">
      <c r="A18" s="365" t="s">
        <v>220</v>
      </c>
      <c r="B18" s="366"/>
      <c r="C18" s="366"/>
      <c r="D18" s="366"/>
      <c r="E18" s="101"/>
      <c r="F18" s="102"/>
      <c r="G18" s="51"/>
      <c r="H18" s="51"/>
      <c r="I18" s="51"/>
    </row>
    <row r="19" spans="1:14" x14ac:dyDescent="0.25">
      <c r="A19" s="103"/>
      <c r="B19" s="104"/>
      <c r="C19" s="105"/>
      <c r="D19" s="100"/>
      <c r="E19" s="101"/>
      <c r="F19" s="102"/>
      <c r="G19" s="51"/>
      <c r="H19" s="51"/>
      <c r="I19" s="51"/>
    </row>
    <row r="20" spans="1:14" x14ac:dyDescent="0.25">
      <c r="A20" s="103"/>
      <c r="B20" s="104"/>
      <c r="C20" s="105"/>
      <c r="D20" s="100"/>
      <c r="E20" s="101"/>
      <c r="F20" s="102"/>
      <c r="G20" s="51"/>
      <c r="H20" s="51"/>
      <c r="I20" s="51"/>
    </row>
    <row r="21" spans="1:14" x14ac:dyDescent="0.25">
      <c r="A21" s="103"/>
      <c r="B21" s="368"/>
      <c r="C21" s="368"/>
      <c r="D21" s="368"/>
      <c r="E21" s="307"/>
      <c r="F21" s="102"/>
      <c r="G21" s="51"/>
      <c r="H21" s="51"/>
      <c r="I21" s="51"/>
    </row>
    <row r="22" spans="1:14" x14ac:dyDescent="0.25">
      <c r="A22" s="103"/>
      <c r="B22" s="367" t="s">
        <v>76</v>
      </c>
      <c r="C22" s="367"/>
      <c r="D22" s="367"/>
      <c r="E22" s="101"/>
      <c r="F22" s="102"/>
      <c r="G22" s="51"/>
      <c r="H22" s="51"/>
      <c r="I22" s="51"/>
    </row>
    <row r="23" spans="1:14" x14ac:dyDescent="0.25">
      <c r="A23" s="103"/>
      <c r="B23" s="364" t="s">
        <v>77</v>
      </c>
      <c r="C23" s="364"/>
      <c r="D23" s="364"/>
      <c r="E23" s="101"/>
      <c r="F23" s="102"/>
      <c r="G23" s="51"/>
      <c r="H23" s="51"/>
      <c r="I23" s="51"/>
    </row>
    <row r="24" spans="1:14" x14ac:dyDescent="0.25">
      <c r="A24" s="106"/>
      <c r="B24" s="364" t="s">
        <v>191</v>
      </c>
      <c r="C24" s="364"/>
      <c r="D24" s="364"/>
      <c r="E24" s="101"/>
      <c r="F24" s="102"/>
    </row>
    <row r="25" spans="1:14" ht="15.75" thickBot="1" x14ac:dyDescent="0.3">
      <c r="A25" s="108"/>
      <c r="B25" s="109"/>
      <c r="C25" s="110"/>
      <c r="D25" s="111"/>
      <c r="E25" s="112"/>
      <c r="F25" s="102"/>
    </row>
    <row r="26" spans="1:14" x14ac:dyDescent="0.25">
      <c r="A26" s="375" t="s">
        <v>37</v>
      </c>
      <c r="B26" s="376"/>
      <c r="C26" s="376"/>
      <c r="D26" s="376"/>
      <c r="E26" s="376"/>
      <c r="F26" s="377"/>
      <c r="G26" s="51"/>
      <c r="H26" s="51"/>
      <c r="I26" s="51"/>
      <c r="N26" s="42"/>
    </row>
    <row r="27" spans="1:14" x14ac:dyDescent="0.25">
      <c r="A27" s="114" t="s">
        <v>38</v>
      </c>
      <c r="B27" s="369" t="s">
        <v>54</v>
      </c>
      <c r="C27" s="370"/>
      <c r="D27" s="370"/>
      <c r="E27" s="370"/>
      <c r="F27" s="371"/>
      <c r="G27" s="51"/>
      <c r="H27" s="51"/>
      <c r="I27" s="51"/>
      <c r="N27" s="42"/>
    </row>
    <row r="28" spans="1:14" ht="18.75" x14ac:dyDescent="0.3">
      <c r="A28" s="53" t="s">
        <v>48</v>
      </c>
      <c r="B28" s="54"/>
      <c r="C28" s="54"/>
      <c r="D28" s="54"/>
      <c r="E28" s="54"/>
      <c r="F28" s="115"/>
      <c r="G28" s="51"/>
      <c r="H28" s="51"/>
      <c r="I28" s="51"/>
    </row>
    <row r="29" spans="1:14" x14ac:dyDescent="0.25">
      <c r="A29" s="56" t="s">
        <v>40</v>
      </c>
      <c r="B29" s="57" t="s">
        <v>28</v>
      </c>
      <c r="C29" s="58"/>
      <c r="D29" s="59" t="s">
        <v>41</v>
      </c>
      <c r="E29" s="60" t="s">
        <v>12</v>
      </c>
      <c r="F29" s="61"/>
      <c r="G29" s="51"/>
      <c r="H29" s="51"/>
      <c r="I29" s="51"/>
    </row>
    <row r="30" spans="1:14" ht="15.75" thickBot="1" x14ac:dyDescent="0.3">
      <c r="A30" s="62" t="s">
        <v>44</v>
      </c>
      <c r="B30" s="63"/>
      <c r="C30" s="64"/>
      <c r="D30" s="65">
        <v>1</v>
      </c>
      <c r="E30" s="66" t="s">
        <v>45</v>
      </c>
      <c r="F30" s="67"/>
      <c r="G30" s="51"/>
      <c r="H30" s="51"/>
      <c r="I30" s="51"/>
    </row>
    <row r="31" spans="1:14" ht="15.75" thickTop="1" x14ac:dyDescent="0.25">
      <c r="A31" s="116"/>
      <c r="B31" s="117" t="s">
        <v>46</v>
      </c>
      <c r="C31" s="118"/>
      <c r="D31" s="119"/>
      <c r="E31" s="72"/>
      <c r="F31" s="120"/>
      <c r="G31" s="51"/>
      <c r="H31" s="51"/>
      <c r="I31" s="51"/>
    </row>
    <row r="32" spans="1:14" x14ac:dyDescent="0.25">
      <c r="A32" s="121" t="s">
        <v>17</v>
      </c>
      <c r="B32" s="362" t="str">
        <f>B7</f>
        <v>SERVIÇOS PROVISÓRIOS</v>
      </c>
      <c r="C32" s="363"/>
      <c r="D32" s="122">
        <f t="shared" ref="D32:D38" si="1">D7*E32/100</f>
        <v>812.8</v>
      </c>
      <c r="E32" s="123">
        <f>E7</f>
        <v>812.8</v>
      </c>
      <c r="F32" s="124"/>
      <c r="G32" s="125"/>
      <c r="H32" s="125"/>
      <c r="I32" s="125"/>
    </row>
    <row r="33" spans="1:9" x14ac:dyDescent="0.25">
      <c r="A33" s="121" t="s">
        <v>22</v>
      </c>
      <c r="B33" s="362" t="str">
        <f t="shared" ref="B33:B38" si="2">B8</f>
        <v>DEMOLIÇÕES E RETIRADAS</v>
      </c>
      <c r="C33" s="363"/>
      <c r="D33" s="122">
        <f t="shared" si="1"/>
        <v>6910.4291559999992</v>
      </c>
      <c r="E33" s="123">
        <f t="shared" ref="E33:E38" si="3">E8</f>
        <v>6910.4291559999992</v>
      </c>
      <c r="F33" s="124"/>
      <c r="G33" s="125"/>
      <c r="H33" s="125"/>
      <c r="I33" s="125"/>
    </row>
    <row r="34" spans="1:9" x14ac:dyDescent="0.25">
      <c r="A34" s="121" t="s">
        <v>58</v>
      </c>
      <c r="B34" s="362" t="str">
        <f t="shared" si="2"/>
        <v>INFRAESTRUTURA</v>
      </c>
      <c r="C34" s="363"/>
      <c r="D34" s="122">
        <f t="shared" si="1"/>
        <v>1438.3461199999999</v>
      </c>
      <c r="E34" s="123">
        <f t="shared" si="3"/>
        <v>1438.3461199999999</v>
      </c>
      <c r="F34" s="124"/>
      <c r="G34" s="125"/>
      <c r="H34" s="125"/>
      <c r="I34" s="125"/>
    </row>
    <row r="35" spans="1:9" x14ac:dyDescent="0.25">
      <c r="A35" s="121" t="s">
        <v>65</v>
      </c>
      <c r="B35" s="362" t="str">
        <f t="shared" si="2"/>
        <v>ESTRUTURA</v>
      </c>
      <c r="C35" s="363"/>
      <c r="D35" s="122">
        <f t="shared" si="1"/>
        <v>20289.409129</v>
      </c>
      <c r="E35" s="123">
        <f t="shared" si="3"/>
        <v>20289.409129</v>
      </c>
      <c r="F35" s="124"/>
      <c r="G35" s="125"/>
      <c r="H35" s="125"/>
      <c r="I35" s="125"/>
    </row>
    <row r="36" spans="1:9" x14ac:dyDescent="0.25">
      <c r="A36" s="121" t="s">
        <v>73</v>
      </c>
      <c r="B36" s="362" t="str">
        <f t="shared" si="2"/>
        <v>COBERTURA</v>
      </c>
      <c r="C36" s="363"/>
      <c r="D36" s="122">
        <f t="shared" si="1"/>
        <v>64641.913553099992</v>
      </c>
      <c r="E36" s="123">
        <f t="shared" si="3"/>
        <v>64641.913553099992</v>
      </c>
      <c r="F36" s="124"/>
      <c r="G36" s="125"/>
      <c r="H36" s="125"/>
      <c r="I36" s="125"/>
    </row>
    <row r="37" spans="1:9" x14ac:dyDescent="0.25">
      <c r="A37" s="121" t="s">
        <v>149</v>
      </c>
      <c r="B37" s="362" t="str">
        <f t="shared" si="2"/>
        <v xml:space="preserve">REVESTIMENTOS E PINTURAS </v>
      </c>
      <c r="C37" s="363"/>
      <c r="D37" s="122">
        <f t="shared" si="1"/>
        <v>5508.0726617600003</v>
      </c>
      <c r="E37" s="123">
        <f t="shared" si="3"/>
        <v>5508.0726617600003</v>
      </c>
      <c r="F37" s="124"/>
      <c r="G37" s="125"/>
      <c r="H37" s="125"/>
      <c r="I37" s="125"/>
    </row>
    <row r="38" spans="1:9" x14ac:dyDescent="0.25">
      <c r="A38" s="121" t="s">
        <v>189</v>
      </c>
      <c r="B38" s="362" t="str">
        <f t="shared" si="2"/>
        <v xml:space="preserve">LIMPEZA FINAL DA OBRA </v>
      </c>
      <c r="C38" s="363"/>
      <c r="D38" s="122">
        <f t="shared" si="1"/>
        <v>348.36908482000007</v>
      </c>
      <c r="E38" s="123">
        <f t="shared" si="3"/>
        <v>348.36908482000007</v>
      </c>
      <c r="F38" s="124"/>
      <c r="G38" s="125"/>
      <c r="H38" s="125"/>
      <c r="I38" s="125"/>
    </row>
    <row r="39" spans="1:9" ht="15.75" thickBot="1" x14ac:dyDescent="0.3">
      <c r="A39" s="126"/>
      <c r="B39" s="127" t="s">
        <v>47</v>
      </c>
      <c r="C39" s="128"/>
      <c r="D39" s="129">
        <f>SUM(D32:D38)</f>
        <v>99949.339704679995</v>
      </c>
      <c r="E39" s="130"/>
      <c r="F39" s="131"/>
      <c r="G39" s="125"/>
      <c r="H39" s="125"/>
      <c r="I39" s="125"/>
    </row>
    <row r="40" spans="1:9" ht="15.75" thickTop="1" x14ac:dyDescent="0.25">
      <c r="A40" s="106"/>
      <c r="B40" s="132"/>
      <c r="C40" s="105"/>
      <c r="D40" s="133"/>
      <c r="E40" s="134"/>
      <c r="F40" s="102"/>
      <c r="G40" s="125"/>
      <c r="H40" s="125"/>
      <c r="I40" s="125"/>
    </row>
    <row r="41" spans="1:9" ht="15.75" thickBot="1" x14ac:dyDescent="0.3">
      <c r="A41" s="106"/>
      <c r="B41" s="135" t="s">
        <v>34</v>
      </c>
      <c r="C41" s="136"/>
      <c r="D41" s="137"/>
      <c r="E41" s="137">
        <f>D39</f>
        <v>99949.339704679995</v>
      </c>
      <c r="F41" s="102"/>
      <c r="G41" s="125"/>
      <c r="H41" s="125"/>
      <c r="I41" s="125"/>
    </row>
    <row r="42" spans="1:9" ht="15.75" thickTop="1" x14ac:dyDescent="0.25">
      <c r="A42" s="94"/>
      <c r="B42" s="95"/>
      <c r="C42" s="96"/>
      <c r="D42" s="97"/>
      <c r="E42" s="98"/>
      <c r="F42" s="99"/>
      <c r="G42" s="125"/>
      <c r="H42" s="125"/>
      <c r="I42" s="125"/>
    </row>
    <row r="43" spans="1:9" x14ac:dyDescent="0.25">
      <c r="A43" s="365" t="s">
        <v>220</v>
      </c>
      <c r="B43" s="366"/>
      <c r="C43" s="366"/>
      <c r="D43" s="366"/>
      <c r="E43" s="101"/>
      <c r="F43" s="102"/>
      <c r="G43" s="125"/>
      <c r="H43" s="125"/>
      <c r="I43" s="125"/>
    </row>
    <row r="44" spans="1:9" x14ac:dyDescent="0.25">
      <c r="A44" s="103"/>
      <c r="B44" s="104"/>
      <c r="C44" s="105"/>
      <c r="D44" s="100"/>
      <c r="E44" s="101"/>
      <c r="F44" s="102"/>
      <c r="G44" s="125"/>
      <c r="H44" s="125"/>
      <c r="I44" s="125"/>
    </row>
    <row r="45" spans="1:9" x14ac:dyDescent="0.25">
      <c r="A45" s="103"/>
      <c r="B45" s="104"/>
      <c r="C45" s="105"/>
      <c r="D45" s="100"/>
      <c r="E45" s="101"/>
      <c r="F45" s="102"/>
      <c r="G45" s="51"/>
      <c r="H45" s="51"/>
      <c r="I45" s="51"/>
    </row>
    <row r="46" spans="1:9" x14ac:dyDescent="0.25">
      <c r="A46" s="103"/>
      <c r="B46" s="368"/>
      <c r="C46" s="368"/>
      <c r="D46" s="368"/>
      <c r="E46" s="307"/>
      <c r="F46" s="102"/>
      <c r="G46" s="51"/>
      <c r="H46" s="51"/>
      <c r="I46" s="51"/>
    </row>
    <row r="47" spans="1:9" x14ac:dyDescent="0.25">
      <c r="A47" s="103"/>
      <c r="B47" s="367" t="s">
        <v>76</v>
      </c>
      <c r="C47" s="367"/>
      <c r="D47" s="367"/>
      <c r="E47" s="101"/>
      <c r="F47" s="102"/>
      <c r="G47" s="51"/>
      <c r="H47" s="51"/>
      <c r="I47" s="51"/>
    </row>
    <row r="48" spans="1:9" x14ac:dyDescent="0.25">
      <c r="A48" s="106"/>
      <c r="B48" s="364" t="s">
        <v>77</v>
      </c>
      <c r="C48" s="364"/>
      <c r="D48" s="364"/>
      <c r="E48" s="101"/>
      <c r="F48" s="107"/>
    </row>
    <row r="49" spans="1:6" x14ac:dyDescent="0.25">
      <c r="A49" s="106"/>
      <c r="B49" s="364" t="s">
        <v>191</v>
      </c>
      <c r="C49" s="364"/>
      <c r="D49" s="364"/>
      <c r="E49" s="101"/>
      <c r="F49" s="107"/>
    </row>
    <row r="50" spans="1:6" ht="15.75" thickBot="1" x14ac:dyDescent="0.3">
      <c r="A50" s="108"/>
      <c r="B50" s="109"/>
      <c r="C50" s="110"/>
      <c r="D50" s="111"/>
      <c r="E50" s="112"/>
      <c r="F50" s="113"/>
    </row>
  </sheetData>
  <mergeCells count="28">
    <mergeCell ref="B49:D49"/>
    <mergeCell ref="B27:F27"/>
    <mergeCell ref="A1:F1"/>
    <mergeCell ref="B2:F2"/>
    <mergeCell ref="B7:C7"/>
    <mergeCell ref="B13:C13"/>
    <mergeCell ref="A18:D18"/>
    <mergeCell ref="B22:D22"/>
    <mergeCell ref="B23:D23"/>
    <mergeCell ref="B24:D24"/>
    <mergeCell ref="A26:F26"/>
    <mergeCell ref="B8:C8"/>
    <mergeCell ref="B9:C9"/>
    <mergeCell ref="B10:C10"/>
    <mergeCell ref="B11:C11"/>
    <mergeCell ref="B12:C12"/>
    <mergeCell ref="B48:D48"/>
    <mergeCell ref="B32:C32"/>
    <mergeCell ref="B38:C38"/>
    <mergeCell ref="A43:D43"/>
    <mergeCell ref="B47:D47"/>
    <mergeCell ref="B33:C33"/>
    <mergeCell ref="B34:C34"/>
    <mergeCell ref="B37:C37"/>
    <mergeCell ref="B35:C35"/>
    <mergeCell ref="B36:C36"/>
    <mergeCell ref="B21:D21"/>
    <mergeCell ref="B46:D46"/>
  </mergeCells>
  <phoneticPr fontId="12" type="noConversion"/>
  <pageMargins left="1" right="1" top="1" bottom="1" header="0.5" footer="0.5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2"/>
  <sheetViews>
    <sheetView topLeftCell="A52" workbookViewId="0">
      <selection activeCell="K10" sqref="K10"/>
    </sheetView>
  </sheetViews>
  <sheetFormatPr defaultRowHeight="15" x14ac:dyDescent="0.25"/>
  <cols>
    <col min="1" max="1" width="11" customWidth="1"/>
    <col min="2" max="2" width="11.5703125" customWidth="1"/>
    <col min="5" max="6" width="10.28515625" bestFit="1" customWidth="1"/>
  </cols>
  <sheetData>
    <row r="1" spans="1:6" x14ac:dyDescent="0.25">
      <c r="A1" s="261" t="s">
        <v>81</v>
      </c>
      <c r="B1" s="261"/>
      <c r="D1" s="260" t="s">
        <v>82</v>
      </c>
      <c r="E1" s="259" t="s">
        <v>83</v>
      </c>
    </row>
    <row r="2" spans="1:6" x14ac:dyDescent="0.25">
      <c r="A2" s="261" t="s">
        <v>78</v>
      </c>
      <c r="B2" s="261"/>
      <c r="D2" s="260" t="s">
        <v>79</v>
      </c>
      <c r="E2" s="259" t="s">
        <v>80</v>
      </c>
    </row>
    <row r="4" spans="1:6" x14ac:dyDescent="0.25">
      <c r="A4" s="261" t="s">
        <v>84</v>
      </c>
      <c r="B4" s="261"/>
      <c r="D4" s="261" t="s">
        <v>85</v>
      </c>
    </row>
    <row r="6" spans="1:6" x14ac:dyDescent="0.25">
      <c r="A6" s="261" t="s">
        <v>86</v>
      </c>
      <c r="B6" s="261"/>
      <c r="D6" s="261" t="s">
        <v>87</v>
      </c>
    </row>
    <row r="8" spans="1:6" x14ac:dyDescent="0.25">
      <c r="A8" s="261" t="s">
        <v>89</v>
      </c>
      <c r="B8" s="261"/>
      <c r="D8" s="261" t="s">
        <v>88</v>
      </c>
    </row>
    <row r="10" spans="1:6" x14ac:dyDescent="0.25">
      <c r="A10" s="261" t="s">
        <v>90</v>
      </c>
      <c r="B10" s="261"/>
      <c r="D10" s="261" t="s">
        <v>91</v>
      </c>
    </row>
    <row r="13" spans="1:6" x14ac:dyDescent="0.25">
      <c r="A13" s="378" t="s">
        <v>93</v>
      </c>
      <c r="B13" s="378"/>
      <c r="C13" s="378"/>
      <c r="D13" s="378"/>
      <c r="E13" s="378"/>
      <c r="F13" s="378"/>
    </row>
    <row r="14" spans="1:6" x14ac:dyDescent="0.25">
      <c r="A14" t="s">
        <v>94</v>
      </c>
      <c r="D14">
        <v>2.65</v>
      </c>
      <c r="E14" t="s">
        <v>95</v>
      </c>
    </row>
    <row r="15" spans="1:6" x14ac:dyDescent="0.25">
      <c r="B15">
        <v>72.650000000000006</v>
      </c>
    </row>
    <row r="16" spans="1:6" x14ac:dyDescent="0.25">
      <c r="B16">
        <v>125.46</v>
      </c>
    </row>
    <row r="17" spans="1:6" ht="15.75" thickBot="1" x14ac:dyDescent="0.3">
      <c r="A17" t="s">
        <v>12</v>
      </c>
      <c r="B17" s="28">
        <f>SUM(B15:B16)</f>
        <v>198.11</v>
      </c>
      <c r="C17" t="s">
        <v>25</v>
      </c>
    </row>
    <row r="18" spans="1:6" ht="15.75" thickBot="1" x14ac:dyDescent="0.3">
      <c r="A18" t="s">
        <v>12</v>
      </c>
      <c r="B18" s="287">
        <f>B17*D14</f>
        <v>524.99149999999997</v>
      </c>
      <c r="C18" t="s">
        <v>96</v>
      </c>
    </row>
    <row r="20" spans="1:6" x14ac:dyDescent="0.25">
      <c r="A20" s="378" t="s">
        <v>138</v>
      </c>
      <c r="B20" s="378"/>
      <c r="C20" s="378"/>
      <c r="D20" s="378"/>
      <c r="E20" s="378"/>
      <c r="F20" s="378"/>
    </row>
    <row r="21" spans="1:6" ht="15.75" thickBot="1" x14ac:dyDescent="0.3">
      <c r="A21">
        <v>13</v>
      </c>
      <c r="B21" t="s">
        <v>150</v>
      </c>
      <c r="C21">
        <v>1.2</v>
      </c>
      <c r="D21" t="s">
        <v>151</v>
      </c>
    </row>
    <row r="22" spans="1:6" ht="15.75" thickBot="1" x14ac:dyDescent="0.3">
      <c r="A22" t="s">
        <v>152</v>
      </c>
      <c r="B22" s="287">
        <f>A21*C21</f>
        <v>15.6</v>
      </c>
      <c r="C22" t="s">
        <v>25</v>
      </c>
    </row>
    <row r="24" spans="1:6" x14ac:dyDescent="0.25">
      <c r="A24" t="s">
        <v>139</v>
      </c>
      <c r="D24">
        <v>0.628</v>
      </c>
      <c r="E24" t="s">
        <v>153</v>
      </c>
    </row>
    <row r="25" spans="1:6" x14ac:dyDescent="0.25">
      <c r="A25">
        <v>13</v>
      </c>
      <c r="B25" t="s">
        <v>138</v>
      </c>
      <c r="D25">
        <f>1.2/0.15</f>
        <v>8</v>
      </c>
      <c r="E25" t="s">
        <v>154</v>
      </c>
    </row>
    <row r="26" spans="1:6" ht="15.75" thickBot="1" x14ac:dyDescent="0.3">
      <c r="D26">
        <f>A25*D25*D24</f>
        <v>65.311999999999998</v>
      </c>
      <c r="E26" t="s">
        <v>140</v>
      </c>
    </row>
    <row r="27" spans="1:6" ht="15.75" thickBot="1" x14ac:dyDescent="0.3">
      <c r="D27" s="287">
        <f>0.245*D26</f>
        <v>16.001439999999999</v>
      </c>
      <c r="E27" t="s">
        <v>96</v>
      </c>
    </row>
    <row r="29" spans="1:6" x14ac:dyDescent="0.25">
      <c r="A29" s="378" t="s">
        <v>141</v>
      </c>
      <c r="B29" s="378"/>
      <c r="C29" s="378"/>
      <c r="D29" s="378"/>
      <c r="E29" s="378"/>
      <c r="F29" s="378"/>
    </row>
    <row r="30" spans="1:6" x14ac:dyDescent="0.25">
      <c r="A30">
        <v>4</v>
      </c>
      <c r="B30" t="s">
        <v>155</v>
      </c>
      <c r="C30">
        <v>3.35</v>
      </c>
      <c r="D30">
        <f>A30*C30</f>
        <v>13.4</v>
      </c>
    </row>
    <row r="31" spans="1:6" ht="15.75" thickBot="1" x14ac:dyDescent="0.3">
      <c r="A31">
        <v>9</v>
      </c>
      <c r="B31" t="s">
        <v>155</v>
      </c>
      <c r="C31">
        <v>3.1</v>
      </c>
      <c r="D31">
        <f>A31*C31</f>
        <v>27.900000000000002</v>
      </c>
    </row>
    <row r="32" spans="1:6" ht="15.75" thickBot="1" x14ac:dyDescent="0.3">
      <c r="C32" t="s">
        <v>156</v>
      </c>
      <c r="D32" s="287">
        <f>SUM(D30:D31)</f>
        <v>41.300000000000004</v>
      </c>
      <c r="E32" t="s">
        <v>25</v>
      </c>
    </row>
    <row r="34" spans="1:6" x14ac:dyDescent="0.25">
      <c r="A34" s="378" t="s">
        <v>143</v>
      </c>
      <c r="B34" s="378"/>
      <c r="C34" s="378"/>
      <c r="D34" s="378"/>
      <c r="E34" s="378"/>
      <c r="F34" s="378"/>
    </row>
    <row r="35" spans="1:6" x14ac:dyDescent="0.25">
      <c r="A35">
        <v>7</v>
      </c>
      <c r="B35" t="s">
        <v>157</v>
      </c>
      <c r="C35">
        <v>3.73</v>
      </c>
      <c r="D35">
        <f>A35*C35</f>
        <v>26.11</v>
      </c>
    </row>
    <row r="36" spans="1:6" ht="15.75" thickBot="1" x14ac:dyDescent="0.3">
      <c r="A36">
        <v>2</v>
      </c>
      <c r="B36" t="s">
        <v>157</v>
      </c>
      <c r="C36">
        <v>1.75</v>
      </c>
      <c r="D36">
        <f>A36*C36</f>
        <v>3.5</v>
      </c>
    </row>
    <row r="37" spans="1:6" ht="15.75" thickBot="1" x14ac:dyDescent="0.3">
      <c r="C37" t="s">
        <v>156</v>
      </c>
      <c r="D37" s="287">
        <f>SUM(D35:D36)</f>
        <v>29.61</v>
      </c>
      <c r="E37" t="s">
        <v>25</v>
      </c>
    </row>
    <row r="39" spans="1:6" x14ac:dyDescent="0.25">
      <c r="A39" s="378" t="s">
        <v>142</v>
      </c>
      <c r="B39" s="378"/>
      <c r="C39" s="378"/>
      <c r="D39" s="378"/>
      <c r="E39" s="378"/>
      <c r="F39" s="378"/>
    </row>
    <row r="40" spans="1:6" ht="15.75" thickBot="1" x14ac:dyDescent="0.3">
      <c r="A40">
        <v>4</v>
      </c>
      <c r="B40" t="s">
        <v>157</v>
      </c>
      <c r="C40">
        <v>6.15</v>
      </c>
    </row>
    <row r="41" spans="1:6" ht="15.75" thickBot="1" x14ac:dyDescent="0.3">
      <c r="B41" t="s">
        <v>156</v>
      </c>
      <c r="C41" s="287">
        <f>A40*C40</f>
        <v>24.6</v>
      </c>
      <c r="D41" t="s">
        <v>25</v>
      </c>
    </row>
    <row r="43" spans="1:6" x14ac:dyDescent="0.25">
      <c r="A43" s="378" t="s">
        <v>158</v>
      </c>
      <c r="B43" s="378"/>
      <c r="C43" s="378"/>
      <c r="D43" s="378"/>
      <c r="E43" s="378"/>
      <c r="F43" s="378"/>
    </row>
    <row r="44" spans="1:6" x14ac:dyDescent="0.25">
      <c r="A44" t="s">
        <v>159</v>
      </c>
      <c r="B44">
        <v>0.33</v>
      </c>
    </row>
    <row r="45" spans="1:6" ht="15.75" thickBot="1" x14ac:dyDescent="0.3">
      <c r="A45" t="s">
        <v>160</v>
      </c>
      <c r="B45">
        <v>14.53</v>
      </c>
    </row>
    <row r="46" spans="1:6" ht="15.75" thickBot="1" x14ac:dyDescent="0.3">
      <c r="A46" t="s">
        <v>156</v>
      </c>
      <c r="B46" s="287">
        <f>B44*B45</f>
        <v>4.7949000000000002</v>
      </c>
      <c r="C46" t="s">
        <v>4</v>
      </c>
    </row>
    <row r="48" spans="1:6" ht="15.75" thickBot="1" x14ac:dyDescent="0.3">
      <c r="A48" s="378" t="s">
        <v>161</v>
      </c>
      <c r="B48" s="378"/>
      <c r="C48" s="378"/>
      <c r="D48" s="378"/>
      <c r="E48" s="378"/>
      <c r="F48" s="378"/>
    </row>
    <row r="49" spans="1:6" ht="15.75" thickBot="1" x14ac:dyDescent="0.3">
      <c r="A49" s="287">
        <f>B46*2</f>
        <v>9.5898000000000003</v>
      </c>
      <c r="B49" t="s">
        <v>4</v>
      </c>
    </row>
    <row r="51" spans="1:6" x14ac:dyDescent="0.25">
      <c r="A51" s="378" t="s">
        <v>166</v>
      </c>
      <c r="B51" s="378"/>
      <c r="C51" s="378"/>
      <c r="D51" s="378"/>
      <c r="E51" s="378"/>
      <c r="F51" s="378"/>
    </row>
    <row r="52" spans="1:6" x14ac:dyDescent="0.25">
      <c r="A52" t="s">
        <v>162</v>
      </c>
    </row>
    <row r="53" spans="1:6" x14ac:dyDescent="0.25">
      <c r="A53" t="s">
        <v>163</v>
      </c>
      <c r="B53">
        <f>(38.1+38.1+76.2)/1000</f>
        <v>0.15240000000000001</v>
      </c>
      <c r="C53" t="s">
        <v>25</v>
      </c>
    </row>
    <row r="54" spans="1:6" ht="15.75" thickBot="1" x14ac:dyDescent="0.3">
      <c r="A54" t="s">
        <v>164</v>
      </c>
      <c r="B54">
        <v>198.41</v>
      </c>
      <c r="C54" t="s">
        <v>25</v>
      </c>
    </row>
    <row r="55" spans="1:6" ht="15.75" thickBot="1" x14ac:dyDescent="0.3">
      <c r="A55" t="s">
        <v>156</v>
      </c>
      <c r="B55" s="288">
        <f>B53*B54*2</f>
        <v>60.475368000000003</v>
      </c>
      <c r="C55" t="s">
        <v>4</v>
      </c>
    </row>
    <row r="57" spans="1:6" x14ac:dyDescent="0.25">
      <c r="A57" t="s">
        <v>165</v>
      </c>
    </row>
    <row r="58" spans="1:6" x14ac:dyDescent="0.25">
      <c r="A58" t="s">
        <v>163</v>
      </c>
      <c r="B58">
        <f>(38.1+38.1+127)/1000</f>
        <v>0.20319999999999999</v>
      </c>
      <c r="C58" t="s">
        <v>25</v>
      </c>
    </row>
    <row r="59" spans="1:6" ht="15.75" thickBot="1" x14ac:dyDescent="0.3">
      <c r="A59" t="s">
        <v>164</v>
      </c>
      <c r="B59">
        <f>41.34*2</f>
        <v>82.68</v>
      </c>
      <c r="C59" t="s">
        <v>25</v>
      </c>
    </row>
    <row r="60" spans="1:6" ht="15.75" thickBot="1" x14ac:dyDescent="0.3">
      <c r="A60" t="s">
        <v>156</v>
      </c>
      <c r="B60" s="288">
        <f>B58*B59*2</f>
        <v>33.601151999999999</v>
      </c>
      <c r="C60" t="s">
        <v>4</v>
      </c>
    </row>
    <row r="62" spans="1:6" x14ac:dyDescent="0.25">
      <c r="A62" t="s">
        <v>167</v>
      </c>
    </row>
    <row r="63" spans="1:6" x14ac:dyDescent="0.25">
      <c r="A63" t="s">
        <v>163</v>
      </c>
      <c r="B63">
        <f>(40+40+100)/1000</f>
        <v>0.18</v>
      </c>
      <c r="C63" t="s">
        <v>25</v>
      </c>
    </row>
    <row r="64" spans="1:6" x14ac:dyDescent="0.25">
      <c r="A64" t="s">
        <v>164</v>
      </c>
      <c r="B64">
        <f>(7.7*7)+(2*2*1.75)</f>
        <v>60.9</v>
      </c>
      <c r="C64" t="s">
        <v>25</v>
      </c>
    </row>
    <row r="65" spans="1:4" ht="15.75" thickBot="1" x14ac:dyDescent="0.3">
      <c r="A65" t="s">
        <v>164</v>
      </c>
      <c r="B65">
        <f>4*12.57</f>
        <v>50.28</v>
      </c>
    </row>
    <row r="66" spans="1:4" ht="15.75" thickBot="1" x14ac:dyDescent="0.3">
      <c r="A66" t="s">
        <v>156</v>
      </c>
      <c r="B66" s="288">
        <f>B63*(B64+B65)*2</f>
        <v>40.024799999999999</v>
      </c>
      <c r="C66" t="s">
        <v>4</v>
      </c>
    </row>
    <row r="68" spans="1:4" x14ac:dyDescent="0.25">
      <c r="A68" t="s">
        <v>168</v>
      </c>
    </row>
    <row r="69" spans="1:4" x14ac:dyDescent="0.25">
      <c r="A69" t="s">
        <v>169</v>
      </c>
      <c r="C69">
        <f>0.1*0.3*4</f>
        <v>0.12</v>
      </c>
      <c r="D69" t="s">
        <v>4</v>
      </c>
    </row>
    <row r="70" spans="1:4" x14ac:dyDescent="0.25">
      <c r="A70" t="s">
        <v>170</v>
      </c>
      <c r="C70">
        <f>9*0.1*0.25</f>
        <v>0.22500000000000001</v>
      </c>
      <c r="D70" t="s">
        <v>4</v>
      </c>
    </row>
    <row r="71" spans="1:4" ht="15.75" thickBot="1" x14ac:dyDescent="0.3">
      <c r="A71" t="s">
        <v>171</v>
      </c>
      <c r="C71">
        <f>0.2*0.2*13</f>
        <v>0.52000000000000013</v>
      </c>
      <c r="D71" t="s">
        <v>4</v>
      </c>
    </row>
    <row r="72" spans="1:4" ht="15.75" thickBot="1" x14ac:dyDescent="0.3">
      <c r="B72" t="s">
        <v>156</v>
      </c>
      <c r="C72" s="288">
        <f>SUM(C69:C71)</f>
        <v>0.8650000000000001</v>
      </c>
      <c r="D72" t="s">
        <v>4</v>
      </c>
    </row>
    <row r="74" spans="1:4" x14ac:dyDescent="0.25">
      <c r="A74" t="s">
        <v>172</v>
      </c>
    </row>
    <row r="75" spans="1:4" x14ac:dyDescent="0.25">
      <c r="A75" t="s">
        <v>163</v>
      </c>
      <c r="B75">
        <f>(22.225*2)/1000</f>
        <v>4.4450000000000003E-2</v>
      </c>
      <c r="C75" t="s">
        <v>25</v>
      </c>
    </row>
    <row r="76" spans="1:4" x14ac:dyDescent="0.25">
      <c r="A76" t="s">
        <v>164</v>
      </c>
      <c r="B76">
        <f>23.82*4</f>
        <v>95.28</v>
      </c>
      <c r="C76" t="s">
        <v>25</v>
      </c>
    </row>
    <row r="77" spans="1:4" ht="15.75" thickBot="1" x14ac:dyDescent="0.3">
      <c r="A77" t="s">
        <v>164</v>
      </c>
      <c r="B77">
        <f>(15*7)+(15)</f>
        <v>120</v>
      </c>
      <c r="C77" t="s">
        <v>25</v>
      </c>
    </row>
    <row r="78" spans="1:4" ht="15.75" thickBot="1" x14ac:dyDescent="0.3">
      <c r="A78" t="s">
        <v>156</v>
      </c>
      <c r="B78" s="288">
        <f>B75*(B76+B77)*2</f>
        <v>19.138392000000003</v>
      </c>
      <c r="C78" t="s">
        <v>4</v>
      </c>
    </row>
    <row r="80" spans="1:4" ht="15.75" thickBot="1" x14ac:dyDescent="0.3"/>
    <row r="81" spans="1:5" ht="15.75" thickBot="1" x14ac:dyDescent="0.3">
      <c r="A81" t="s">
        <v>174</v>
      </c>
      <c r="D81" s="287">
        <f>B55+B60+B66+C72+B78</f>
        <v>154.10471200000001</v>
      </c>
      <c r="E81" t="s">
        <v>4</v>
      </c>
    </row>
    <row r="82" spans="1:5" ht="15.75" thickBot="1" x14ac:dyDescent="0.3">
      <c r="A82" t="s">
        <v>173</v>
      </c>
      <c r="D82" s="287">
        <f>D81*2</f>
        <v>308.20942400000001</v>
      </c>
      <c r="E82" t="s">
        <v>4</v>
      </c>
    </row>
  </sheetData>
  <mergeCells count="8">
    <mergeCell ref="A48:F48"/>
    <mergeCell ref="A51:F51"/>
    <mergeCell ref="A13:F13"/>
    <mergeCell ref="A20:F20"/>
    <mergeCell ref="A29:F29"/>
    <mergeCell ref="A34:F34"/>
    <mergeCell ref="A39:F39"/>
    <mergeCell ref="A43:F4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PLANILHA </vt:lpstr>
      <vt:lpstr>COMPOSIÇÕES</vt:lpstr>
      <vt:lpstr>CRONOGRAMA</vt:lpstr>
      <vt:lpstr>MEMORIAL DE CALCULO </vt:lpstr>
      <vt:lpstr>CRONOGRAMA!Area_de_impressao</vt:lpstr>
      <vt:lpstr>'PLANILHA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Iago Natan Leon</dc:creator>
  <cp:lastModifiedBy>Sara Queren Carrazedo Calory</cp:lastModifiedBy>
  <cp:lastPrinted>2021-12-10T15:22:32Z</cp:lastPrinted>
  <dcterms:created xsi:type="dcterms:W3CDTF">2021-09-14T10:54:35Z</dcterms:created>
  <dcterms:modified xsi:type="dcterms:W3CDTF">2022-01-07T17:45:25Z</dcterms:modified>
</cp:coreProperties>
</file>